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YMENT REPORT\2025\BE's Payment Report\Magunas Maragwa\"/>
    </mc:Choice>
  </mc:AlternateContent>
  <xr:revisionPtr revIDLastSave="0" documentId="13_ncr:1_{4E1349D9-C3EF-4E15-9B96-7E36FBB0876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AGUNAS MARAGWA (Initial Scope)" sheetId="18" r:id="rId1"/>
    <sheet name="MAGUNAS MARAGWA (Revised Scope)" sheetId="15" r:id="rId2"/>
    <sheet name="Magunas Mragwa - B.Estimates" sheetId="17" r:id="rId3"/>
  </sheets>
  <definedNames>
    <definedName name="_xlnm.Print_Area" localSheetId="0">'MAGUNAS MARAGWA (Initial Scope)'!$A$1:$G$88</definedName>
    <definedName name="_xlnm.Print_Area" localSheetId="1">'MAGUNAS MARAGWA (Revised Scope)'!$A$1:$G$88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7" l="1"/>
  <c r="D69" i="17"/>
  <c r="D71" i="17" s="1"/>
  <c r="G84" i="18"/>
  <c r="G83" i="18"/>
  <c r="G82" i="18"/>
  <c r="G81" i="18"/>
  <c r="G80" i="18"/>
  <c r="G79" i="18"/>
  <c r="G77" i="18"/>
  <c r="G76" i="18"/>
  <c r="G74" i="18"/>
  <c r="G73" i="18"/>
  <c r="G72" i="18"/>
  <c r="G71" i="18"/>
  <c r="G70" i="18"/>
  <c r="G69" i="18"/>
  <c r="G67" i="18"/>
  <c r="G64" i="18"/>
  <c r="G62" i="18"/>
  <c r="G61" i="18"/>
  <c r="G59" i="18"/>
  <c r="G58" i="18"/>
  <c r="G57" i="18"/>
  <c r="G55" i="18"/>
  <c r="G54" i="18"/>
  <c r="G53" i="18"/>
  <c r="G51" i="18"/>
  <c r="G50" i="18"/>
  <c r="G49" i="18"/>
  <c r="G48" i="18"/>
  <c r="G47" i="18"/>
  <c r="G46" i="18"/>
  <c r="G45" i="18"/>
  <c r="G44" i="18"/>
  <c r="G43" i="18"/>
  <c r="G41" i="18"/>
  <c r="G40" i="18"/>
  <c r="G39" i="18"/>
  <c r="G38" i="18"/>
  <c r="G37" i="18"/>
  <c r="G36" i="18"/>
  <c r="G34" i="18"/>
  <c r="G33" i="18"/>
  <c r="G32" i="18"/>
  <c r="G31" i="18"/>
  <c r="G30" i="18"/>
  <c r="G29" i="18"/>
  <c r="G28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85" i="18" s="1"/>
  <c r="G7" i="18"/>
  <c r="G6" i="18"/>
  <c r="G86" i="18" l="1"/>
  <c r="G87" i="18" s="1"/>
  <c r="L37" i="17" l="1"/>
  <c r="N37" i="17" s="1"/>
  <c r="N35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N39" i="17"/>
  <c r="G39" i="17"/>
  <c r="N38" i="17"/>
  <c r="G38" i="17"/>
  <c r="G37" i="17"/>
  <c r="N36" i="17"/>
  <c r="G36" i="17"/>
  <c r="G35" i="17"/>
  <c r="N34" i="17"/>
  <c r="G34" i="17"/>
  <c r="N33" i="17"/>
  <c r="G33" i="17"/>
  <c r="N32" i="17"/>
  <c r="G32" i="17"/>
  <c r="N31" i="17"/>
  <c r="F31" i="17"/>
  <c r="G31" i="17" s="1"/>
  <c r="N30" i="17"/>
  <c r="G29" i="17"/>
  <c r="T27" i="17"/>
  <c r="U27" i="17" s="1"/>
  <c r="G27" i="17"/>
  <c r="G26" i="17"/>
  <c r="M24" i="17"/>
  <c r="G24" i="17"/>
  <c r="M23" i="17"/>
  <c r="G23" i="17"/>
  <c r="M22" i="17"/>
  <c r="G22" i="17"/>
  <c r="M21" i="17"/>
  <c r="G21" i="17"/>
  <c r="U20" i="17"/>
  <c r="T20" i="17"/>
  <c r="T21" i="17" s="1"/>
  <c r="F25" i="17" s="1"/>
  <c r="G25" i="17" s="1"/>
  <c r="M20" i="17"/>
  <c r="G20" i="17"/>
  <c r="M19" i="17"/>
  <c r="G19" i="17"/>
  <c r="M18" i="17"/>
  <c r="M17" i="17"/>
  <c r="G17" i="17"/>
  <c r="M16" i="17"/>
  <c r="G16" i="17"/>
  <c r="G15" i="17"/>
  <c r="U14" i="17"/>
  <c r="T14" i="17"/>
  <c r="G14" i="17"/>
  <c r="U13" i="17"/>
  <c r="T13" i="17"/>
  <c r="G13" i="17"/>
  <c r="G12" i="17"/>
  <c r="G11" i="17"/>
  <c r="M10" i="17"/>
  <c r="G10" i="17"/>
  <c r="M9" i="17"/>
  <c r="G9" i="17"/>
  <c r="U8" i="17"/>
  <c r="T8" i="17"/>
  <c r="M8" i="17"/>
  <c r="G8" i="17"/>
  <c r="U7" i="17"/>
  <c r="T7" i="17"/>
  <c r="M7" i="17"/>
  <c r="G7" i="17"/>
  <c r="U6" i="17"/>
  <c r="T6" i="17"/>
  <c r="M6" i="17"/>
  <c r="G6" i="17"/>
  <c r="U5" i="17"/>
  <c r="T5" i="17"/>
  <c r="M5" i="17"/>
  <c r="G5" i="17"/>
  <c r="U4" i="17"/>
  <c r="T4" i="17"/>
  <c r="T9" i="17" s="1"/>
  <c r="F18" i="17" s="1"/>
  <c r="G18" i="17" s="1"/>
  <c r="M4" i="17"/>
  <c r="G4" i="17"/>
  <c r="T15" i="17" l="1"/>
  <c r="M11" i="17"/>
  <c r="F28" i="17" s="1"/>
  <c r="G28" i="17" s="1"/>
  <c r="N40" i="17"/>
  <c r="F30" i="17" s="1"/>
  <c r="G30" i="17" s="1"/>
  <c r="G53" i="17" s="1"/>
  <c r="H34" i="17" l="1"/>
  <c r="H11" i="17"/>
  <c r="H45" i="17"/>
  <c r="H14" i="17"/>
  <c r="H47" i="17"/>
  <c r="H23" i="17"/>
  <c r="H5" i="17"/>
  <c r="H19" i="17"/>
  <c r="H39" i="17"/>
  <c r="H7" i="17"/>
  <c r="H26" i="17"/>
  <c r="H40" i="17"/>
  <c r="H25" i="17"/>
  <c r="H21" i="17"/>
  <c r="H44" i="17"/>
  <c r="H24" i="17"/>
  <c r="H27" i="17"/>
  <c r="H37" i="17"/>
  <c r="H32" i="17"/>
  <c r="H46" i="17"/>
  <c r="H17" i="17"/>
  <c r="H38" i="17"/>
  <c r="H51" i="17"/>
  <c r="H49" i="17"/>
  <c r="H9" i="17"/>
  <c r="H30" i="17"/>
  <c r="H50" i="17"/>
  <c r="H22" i="17"/>
  <c r="H29" i="17"/>
  <c r="H8" i="17"/>
  <c r="H41" i="17"/>
  <c r="H10" i="17"/>
  <c r="H43" i="17"/>
  <c r="H15" i="17"/>
  <c r="H6" i="17"/>
  <c r="H42" i="17"/>
  <c r="H18" i="17"/>
  <c r="H36" i="17"/>
  <c r="H4" i="17"/>
  <c r="G55" i="17"/>
  <c r="G57" i="17" s="1"/>
  <c r="G60" i="17" s="1"/>
  <c r="H13" i="17"/>
  <c r="H31" i="17"/>
  <c r="H28" i="17"/>
  <c r="H48" i="17"/>
  <c r="H16" i="17"/>
  <c r="H20" i="17"/>
  <c r="H33" i="17"/>
  <c r="H35" i="17"/>
  <c r="H12" i="17"/>
  <c r="H52" i="17"/>
  <c r="H53" i="17" l="1"/>
  <c r="G25" i="15"/>
  <c r="G84" i="15" l="1"/>
  <c r="G83" i="15"/>
  <c r="G82" i="15"/>
  <c r="G81" i="15"/>
  <c r="G80" i="15"/>
  <c r="G79" i="15"/>
  <c r="G77" i="15"/>
  <c r="G76" i="15"/>
  <c r="G74" i="15"/>
  <c r="G73" i="15"/>
  <c r="G72" i="15"/>
  <c r="G71" i="15"/>
  <c r="G70" i="15"/>
  <c r="G69" i="15"/>
  <c r="G67" i="15"/>
  <c r="G64" i="15"/>
  <c r="G62" i="15"/>
  <c r="G61" i="15"/>
  <c r="G59" i="15"/>
  <c r="G58" i="15"/>
  <c r="G57" i="15"/>
  <c r="G55" i="15"/>
  <c r="G54" i="15"/>
  <c r="G53" i="15"/>
  <c r="G51" i="15"/>
  <c r="G50" i="15"/>
  <c r="G49" i="15"/>
  <c r="G48" i="15"/>
  <c r="G47" i="15"/>
  <c r="G46" i="15"/>
  <c r="G45" i="15"/>
  <c r="G44" i="15"/>
  <c r="G43" i="15"/>
  <c r="G41" i="15"/>
  <c r="G40" i="15"/>
  <c r="G39" i="15"/>
  <c r="G38" i="15"/>
  <c r="G37" i="15"/>
  <c r="G36" i="15"/>
  <c r="G34" i="15"/>
  <c r="G33" i="15"/>
  <c r="G32" i="15"/>
  <c r="G31" i="15"/>
  <c r="G30" i="15"/>
  <c r="G29" i="15"/>
  <c r="G28" i="15"/>
  <c r="G26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85" i="15" l="1"/>
  <c r="G86" i="15" l="1"/>
  <c r="G87" i="15" l="1"/>
  <c r="M25" i="17"/>
</calcChain>
</file>

<file path=xl/sharedStrings.xml><?xml version="1.0" encoding="utf-8"?>
<sst xmlns="http://schemas.openxmlformats.org/spreadsheetml/2006/main" count="568" uniqueCount="234">
  <si>
    <t>LIQUID TELECOM KENYA LTD</t>
  </si>
  <si>
    <t>AERIAL &amp; UNDERGROUND FIBER INSTALLATION RATE CARD</t>
  </si>
  <si>
    <t>DATE:</t>
  </si>
  <si>
    <t>S.NO</t>
  </si>
  <si>
    <t>DESCRIPTION</t>
  </si>
  <si>
    <t>UNIT</t>
  </si>
  <si>
    <t>QTY</t>
  </si>
  <si>
    <t>RATE (KSH)</t>
  </si>
  <si>
    <t>TOTAL</t>
  </si>
  <si>
    <t>Part 1</t>
  </si>
  <si>
    <t>Civil Works Material Supply</t>
  </si>
  <si>
    <t>Supply PVC Pipe (OD= 4 inch) for Road Crossing (6MTRS)</t>
  </si>
  <si>
    <t>pcs</t>
  </si>
  <si>
    <t>Supply Steel Pipe (OD= 4 inch) for Road Crossing (6MTRS)</t>
  </si>
  <si>
    <t xml:space="preserve">Supply [&amp; Inspection]  1-WAY HDPE Pipe and Accessory materials </t>
  </si>
  <si>
    <t>m</t>
  </si>
  <si>
    <t xml:space="preserve">Supply [&amp; Inspection]  2-WAY HDPE Pipe and Accessory materials </t>
  </si>
  <si>
    <t xml:space="preserve">Supply [&amp; Inspection]  4-WAY HDPE Pipe and Accessory materials </t>
  </si>
  <si>
    <t>Supply of Flex [0.5m of hole]</t>
  </si>
  <si>
    <t xml:space="preserve">Supply Warning Tape </t>
  </si>
  <si>
    <t>Supply of Steel Pipes for Protection on Walls (6MTRS)</t>
  </si>
  <si>
    <t>Supply of Approved Wooden Pole (8m 5/6")</t>
  </si>
  <si>
    <t>Supply of  Approved Wooden Pole (10m 6/7")</t>
  </si>
  <si>
    <t>Supply of  Approved Wooden Pole (12m 6/7")</t>
  </si>
  <si>
    <t>Transportation of Approved Wooden Poles (Per Pole) Upto 9  Pieces</t>
  </si>
  <si>
    <t>Transportation of Approved Wooden Poles (Lot - 10 Poles)</t>
  </si>
  <si>
    <t>lot</t>
  </si>
  <si>
    <t>Supply of ADSS J-hook Suspension Clamp</t>
  </si>
  <si>
    <t>Supply of ADSS Anchor Suspension Clamp</t>
  </si>
  <si>
    <t>Supply of ADSS Dead End Suspension Clamp</t>
  </si>
  <si>
    <t>Supply of Universal Pole Bracket (UPB) with Straps</t>
  </si>
  <si>
    <t>set</t>
  </si>
  <si>
    <t>Supply of Slack Cable Storage Bracket</t>
  </si>
  <si>
    <t>Supply of Pole Hardware Support System (Stay Bracket, Clamp, Wire, Rod &amp; Block)</t>
  </si>
  <si>
    <t>Part 2</t>
  </si>
  <si>
    <t xml:space="preserve"> Civil Works Services</t>
  </si>
  <si>
    <t>Preparatory Works and As-Built Documents</t>
  </si>
  <si>
    <t>nb</t>
  </si>
  <si>
    <t xml:space="preserve">Field Detailed Survey &amp; Detailed Design </t>
  </si>
  <si>
    <t>site</t>
  </si>
  <si>
    <t xml:space="preserve">Laying PVC  Pipe (OD= 4 inch) </t>
  </si>
  <si>
    <t>Route Cleaning and Inspection of Ducts</t>
  </si>
  <si>
    <t>Administrative Cost (RoW Acquisition Services)</t>
  </si>
  <si>
    <t>Breaking and Sealing of Manhole</t>
  </si>
  <si>
    <t>Core Drilling</t>
  </si>
  <si>
    <t>Part 3</t>
  </si>
  <si>
    <t xml:space="preserve">Aerial Services </t>
  </si>
  <si>
    <t>Installation of Approved Wooden Pole (8m 5/6") (Digging, Pole Erection &amp; Ramming)</t>
  </si>
  <si>
    <t>Installation of Approved Wooden Pole (12m 6/7") (Digging, Pole Erection &amp; Ramming)</t>
  </si>
  <si>
    <t>Installation of Pole Hardware Support System (Stay Bracket, Clamp, Wire, Rod &amp; Block)</t>
  </si>
  <si>
    <t xml:space="preserve">Installation of Slack Cable Storage Bracket With Associated Accessories </t>
  </si>
  <si>
    <t>Installation of Pole Accessories:  J-hook, Anchors, Dead End Support, UPBs,  &amp; other Accessoies</t>
  </si>
  <si>
    <t xml:space="preserve">Installation Joint box for ADSS cable joint (24, 48, 96 fibers, Light weight) </t>
  </si>
  <si>
    <t>Part 4</t>
  </si>
  <si>
    <t>Excavation &amp; Backfilling  for Trench</t>
  </si>
  <si>
    <t>Normal Soil (D=1.2m,W= 0.3m)</t>
  </si>
  <si>
    <t>Hard Soil / Murram (D=1.2m,W= 0.3m)</t>
  </si>
  <si>
    <t>Breakable Rock (D= 0.8m,W= 0.3m)</t>
  </si>
  <si>
    <t>Solid Rock</t>
  </si>
  <si>
    <t>Concrete / Tarmac and Backfilling (Kshs 4500 per cubic meter)</t>
  </si>
  <si>
    <t>Slab and Reinstatement</t>
  </si>
  <si>
    <t>Cabro and Reinstatement</t>
  </si>
  <si>
    <t>Micro Tunnelling</t>
  </si>
  <si>
    <t>Horizontal Directional Drilling</t>
  </si>
  <si>
    <t>Part 5</t>
  </si>
  <si>
    <t>Installation of  HPDE , PVC &amp; Steel Pipe/Physical distance</t>
  </si>
  <si>
    <t xml:space="preserve"> Installation of 1/  2 / 4-Way (Ways) of HDPE Pipe in trench</t>
  </si>
  <si>
    <t xml:space="preserve"> Installation of PVC Pipe on Wall</t>
  </si>
  <si>
    <t xml:space="preserve"> Installation of Steel Pipe on Wall</t>
  </si>
  <si>
    <t>Part 6</t>
  </si>
  <si>
    <t>Crossing of Culverts</t>
  </si>
  <si>
    <t>Culvert/ Drainage/ Sewer Crossing</t>
  </si>
  <si>
    <t>River/ Bridge Crossing</t>
  </si>
  <si>
    <t>Supply of HD PVC Pipe for River Crossing</t>
  </si>
  <si>
    <t>Part 7</t>
  </si>
  <si>
    <t xml:space="preserve">Installation of OF Cable </t>
  </si>
  <si>
    <t>Installation of FOC (By pulling)</t>
  </si>
  <si>
    <t>Installation of FOC (ADSS)</t>
  </si>
  <si>
    <t>Part 8</t>
  </si>
  <si>
    <t>Rehabilitation of OFC ducts</t>
  </si>
  <si>
    <t xml:space="preserve"> </t>
  </si>
  <si>
    <t>Rehabilitation of Ducts (Scour checks to mitigate against Soil Erosion)</t>
  </si>
  <si>
    <t>Subtotal</t>
  </si>
  <si>
    <t>Part9</t>
  </si>
  <si>
    <t xml:space="preserve"> Laying warning tape underground</t>
  </si>
  <si>
    <t>Laying Warning Tape underground</t>
  </si>
  <si>
    <t>Part 10</t>
  </si>
  <si>
    <t>Construction of Manholes and Handholes</t>
  </si>
  <si>
    <t>Build Manhole and provide Cover (Cover is hard plastic filled with cement)</t>
  </si>
  <si>
    <t>Build Manhole with JF6 Footway Cover and Accessories</t>
  </si>
  <si>
    <t>Build Manhole with JF6 Carriageway Cover and Accessories</t>
  </si>
  <si>
    <t>Supply of Manhole Cover JF6 Footway</t>
  </si>
  <si>
    <t>Supply of Manhole Cover JF6 Carriage way</t>
  </si>
  <si>
    <t xml:space="preserve">Supply Handhole with Cover and Accessory </t>
  </si>
  <si>
    <t>Part 11</t>
  </si>
  <si>
    <t xml:space="preserve"> Optical Fiber Cable Protection </t>
  </si>
  <si>
    <t>Concrete Reinforcement -FOC Protection - HD PVC Pipe on Wall</t>
  </si>
  <si>
    <t>Concrete Reinforcement -FOC Protection - on Rock</t>
  </si>
  <si>
    <t>Part 12</t>
  </si>
  <si>
    <t>Fiber Optic Cable Splicing, Testing &amp; Documentation</t>
  </si>
  <si>
    <t>Splicing of Cable</t>
  </si>
  <si>
    <t>core</t>
  </si>
  <si>
    <t>Testing and Commissioning of Cable</t>
  </si>
  <si>
    <t>Fibre Identification</t>
  </si>
  <si>
    <t>Mobilisation of Sites out of nearest Office Location from Site Distance Per Km</t>
  </si>
  <si>
    <t>km</t>
  </si>
  <si>
    <t>Part 13</t>
  </si>
  <si>
    <t>Power Installation</t>
  </si>
  <si>
    <t>Part 14</t>
  </si>
  <si>
    <t>Installation of 22U Cabinet</t>
  </si>
  <si>
    <t>Sub Total</t>
  </si>
  <si>
    <t>16% VAT</t>
  </si>
  <si>
    <t>Grand Total</t>
  </si>
  <si>
    <t>Supply of Pole Hardware Support System Stay Block</t>
  </si>
  <si>
    <t>Supply of HD PVC 1" Pipes for Protection on Walls (3MTRS)</t>
  </si>
  <si>
    <t>MAGUNA MARAGWA Route 2</t>
  </si>
  <si>
    <t>14/05/2025</t>
  </si>
  <si>
    <t>MANHOLE</t>
  </si>
  <si>
    <t xml:space="preserve">Cost for Concrete Reinstatement Materials </t>
  </si>
  <si>
    <t>No.</t>
  </si>
  <si>
    <t>Expense Category</t>
  </si>
  <si>
    <t>Unit</t>
  </si>
  <si>
    <t>QUANTITY</t>
  </si>
  <si>
    <t>Unit Cost</t>
  </si>
  <si>
    <t xml:space="preserve"> Total Cost </t>
  </si>
  <si>
    <t>Average Cost (% )</t>
  </si>
  <si>
    <t xml:space="preserve">Items </t>
  </si>
  <si>
    <t>Price</t>
  </si>
  <si>
    <t>Total</t>
  </si>
  <si>
    <t>Unit Price</t>
  </si>
  <si>
    <t>Ratio (@10m)</t>
  </si>
  <si>
    <t>Reinst _Distance</t>
  </si>
  <si>
    <t>Cost</t>
  </si>
  <si>
    <t>No: of Bags</t>
  </si>
  <si>
    <t>Transport of Casuals</t>
  </si>
  <si>
    <t>Trip</t>
  </si>
  <si>
    <t>STONES.</t>
  </si>
  <si>
    <t>BALLAST</t>
  </si>
  <si>
    <t xml:space="preserve">Transport of Inhouse Supervisor </t>
  </si>
  <si>
    <t>BALLAST.</t>
  </si>
  <si>
    <t>SAND</t>
  </si>
  <si>
    <t>Accomodation of Supervisor</t>
  </si>
  <si>
    <t>Days</t>
  </si>
  <si>
    <t xml:space="preserve">DIGGING </t>
  </si>
  <si>
    <t>CEMENT.</t>
  </si>
  <si>
    <t>Accommodation of assistant supervisor / Rigger</t>
  </si>
  <si>
    <t>SAND.</t>
  </si>
  <si>
    <t>Water Proof</t>
  </si>
  <si>
    <t>Accomodation of casuals</t>
  </si>
  <si>
    <t>Water</t>
  </si>
  <si>
    <t xml:space="preserve">Supervisor Day Wage </t>
  </si>
  <si>
    <t>MANHOLE  COVERS.</t>
  </si>
  <si>
    <t xml:space="preserve">TOTAL </t>
  </si>
  <si>
    <t xml:space="preserve">Assistant supervisor Day Wage </t>
  </si>
  <si>
    <t>MANHOLE CONSTRUCTION</t>
  </si>
  <si>
    <t>Storage of materials</t>
  </si>
  <si>
    <t>Cost for Slab Reinstatement Materials (m3)</t>
  </si>
  <si>
    <t>Piloting New (During trenching)</t>
  </si>
  <si>
    <t>Piloting- New (During cable pulling)</t>
  </si>
  <si>
    <t>Meters</t>
  </si>
  <si>
    <t xml:space="preserve">Normal soil </t>
  </si>
  <si>
    <t>POWER AND CABINET INSTALLATION COST</t>
  </si>
  <si>
    <t>Hard soil / Murram</t>
  </si>
  <si>
    <t xml:space="preserve">Unit </t>
  </si>
  <si>
    <t>price</t>
  </si>
  <si>
    <t xml:space="preserve">Breakable Rock </t>
  </si>
  <si>
    <t>SOCKETS.</t>
  </si>
  <si>
    <t>Solid rock (D=0.6m,W=0.3m)</t>
  </si>
  <si>
    <t>SPUR SWITCH.</t>
  </si>
  <si>
    <t>Concrete reinforcement -FOC Protection - Materials Cost</t>
  </si>
  <si>
    <t>PATRES.</t>
  </si>
  <si>
    <t>Cost for Cabro Reinstatement Materials (m3)</t>
  </si>
  <si>
    <t>MICRO tunnelling</t>
  </si>
  <si>
    <t>POWER CABLE.</t>
  </si>
  <si>
    <t>MicRO tunnelling/ Gurundo  Pits</t>
  </si>
  <si>
    <t>Pits</t>
  </si>
  <si>
    <t>ROLL BOLTS.</t>
  </si>
  <si>
    <t>Dust</t>
  </si>
  <si>
    <t>MICRO tunnelling team mobilization</t>
  </si>
  <si>
    <t>POWER SUB METER.</t>
  </si>
  <si>
    <t xml:space="preserve">Duct Laying &amp; Backfilling </t>
  </si>
  <si>
    <t>Circuit Breaker</t>
  </si>
  <si>
    <t>Cable Pulling in New trench</t>
  </si>
  <si>
    <t>MCB</t>
  </si>
  <si>
    <t>Cable Pulling- in Existing route (Inclusive of Pilot Pits)</t>
  </si>
  <si>
    <t>Steel Rail</t>
  </si>
  <si>
    <t>Cabro  and Slab Reinstatement - Materials Cost</t>
  </si>
  <si>
    <t>Labour/Cost  for Reinstatement Scope</t>
  </si>
  <si>
    <t>Slab and reinstatement - Materials Cost</t>
  </si>
  <si>
    <t>Ratio (@50m)</t>
  </si>
  <si>
    <t>No: of Casuals</t>
  </si>
  <si>
    <t>Ladder Hiring</t>
  </si>
  <si>
    <t>Day Work</t>
  </si>
  <si>
    <t>Manhole</t>
  </si>
  <si>
    <t>Materials for Internals</t>
  </si>
  <si>
    <t xml:space="preserve">Power and Cabinet </t>
  </si>
  <si>
    <t>2:FLEX.</t>
  </si>
  <si>
    <t>Meter</t>
  </si>
  <si>
    <t>Concrete reinforcement -FOC Protection - Day works Cost</t>
  </si>
  <si>
    <t>GI PIPE</t>
  </si>
  <si>
    <t>Pcs</t>
  </si>
  <si>
    <t>Mason(Cabro/Slab/Concrete) Per day</t>
  </si>
  <si>
    <t>TRUNKING.</t>
  </si>
  <si>
    <t>CABLE TIES.</t>
  </si>
  <si>
    <t>Pole &amp; Stay Pit Installation(8m, 10m, 12m) (Digging, Pole Erection &amp; Ramming)</t>
  </si>
  <si>
    <t>CONTA GLUE.</t>
  </si>
  <si>
    <t>Stay Installation</t>
  </si>
  <si>
    <t>CONDUITS.</t>
  </si>
  <si>
    <t>Stay insulator Installation</t>
  </si>
  <si>
    <t>NAILS.</t>
  </si>
  <si>
    <t>Pckt</t>
  </si>
  <si>
    <t>SADDLES.</t>
  </si>
  <si>
    <t>Coupler</t>
  </si>
  <si>
    <t>Bend</t>
  </si>
  <si>
    <t xml:space="preserve">Transportation and pole erection of Approved Wooden Poles </t>
  </si>
  <si>
    <t>Supply of Stay insulator</t>
  </si>
  <si>
    <t>Supply of Stay Wire</t>
  </si>
  <si>
    <t>Supply of Stay Rod</t>
  </si>
  <si>
    <t>Supply of Steel Strap</t>
  </si>
  <si>
    <t>TOTALS</t>
  </si>
  <si>
    <t>Contingency</t>
  </si>
  <si>
    <t>Total Budget Estimate:</t>
  </si>
  <si>
    <t>Budget Estimate Margin:</t>
  </si>
  <si>
    <t>Supply of Dead End</t>
  </si>
  <si>
    <t>Supply of Ridges</t>
  </si>
  <si>
    <t xml:space="preserve">Magunas Maragwa </t>
  </si>
  <si>
    <t>MAGUNA MARAGWA</t>
  </si>
  <si>
    <t>17/8/2024</t>
  </si>
  <si>
    <t>N/B The percentage Marging have been calculated using the initial scope Project cost approved which was Kes: 281,034.4.</t>
  </si>
  <si>
    <t>Initial Project Cost</t>
  </si>
  <si>
    <t>The revised Project Cost</t>
  </si>
  <si>
    <t>Variation</t>
  </si>
  <si>
    <t>Description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</si>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</sst>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0.00_);[Red]\(0.00\)"/>
    <numFmt numFmtId="166" formatCode="_([$KES]\ * #,##0_);_([$KES]\ * \(#,##0\);_([$KES]\ * &quot;-&quot;_);_(@_)"/>
    <numFmt numFmtId="167" formatCode="_(* #,##0_);_(* \(#,##0\);_(* &quot;-&quot;??_);_(@_)"/>
    <numFmt numFmtId="168" formatCode="_(* #,##0.0_);_(* \(#,##0.0\);_(* &quot;-&quot;??_);_(@_)"/>
    <numFmt numFmtId="169" formatCode="_([$KES]\ * #,##0.00_);_([$KES]\ * \(#,##0.00\);_([$KES]\ * &quot;-&quot;??_);_(@_)"/>
    <numFmt numFmtId="170" formatCode="_([$KES]\ * #,##0.0_);_([$KES]\ * \(#,##0.0\);_([$KES]\ 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8"/>
      <color theme="8" tint="0.39994506668294322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263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1">
    <xf numFmtId="0" fontId="0" fillId="0" borderId="0"/>
    <xf numFmtId="43" fontId="17" fillId="0" borderId="0" applyFont="0" applyFill="0" applyBorder="0" applyAlignment="0" applyProtection="0"/>
    <xf numFmtId="0" fontId="13" fillId="5" borderId="0" applyNumberFormat="0" applyBorder="0" applyAlignment="0" applyProtection="0"/>
    <xf numFmtId="0" fontId="17" fillId="6" borderId="0" applyNumberFormat="0" applyBorder="0" applyAlignment="0" applyProtection="0"/>
    <xf numFmtId="0" fontId="14" fillId="0" borderId="0"/>
    <xf numFmtId="164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/>
    <xf numFmtId="0" fontId="3" fillId="0" borderId="0"/>
    <xf numFmtId="0" fontId="18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0" borderId="0"/>
    <xf numFmtId="0" fontId="2" fillId="8" borderId="0" applyNumberFormat="0" applyBorder="0" applyAlignment="0" applyProtection="0"/>
    <xf numFmtId="0" fontId="1" fillId="0" borderId="0"/>
    <xf numFmtId="0" fontId="1" fillId="13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15" fillId="0" borderId="0"/>
  </cellStyleXfs>
  <cellXfs count="39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3" borderId="0" xfId="0" applyFont="1" applyFill="1"/>
    <xf numFmtId="0" fontId="6" fillId="0" borderId="0" xfId="0" applyFont="1"/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center"/>
    </xf>
    <xf numFmtId="43" fontId="4" fillId="0" borderId="0" xfId="1" applyFont="1" applyFill="1" applyAlignment="1">
      <alignment horizontal="center"/>
    </xf>
    <xf numFmtId="43" fontId="4" fillId="0" borderId="0" xfId="1" applyFont="1" applyAlignment="1">
      <alignment horizontal="right"/>
    </xf>
    <xf numFmtId="0" fontId="7" fillId="2" borderId="8" xfId="2" applyNumberFormat="1" applyFont="1" applyFill="1" applyBorder="1" applyAlignment="1" applyProtection="1">
      <alignment vertical="center"/>
    </xf>
    <xf numFmtId="0" fontId="8" fillId="2" borderId="8" xfId="2" applyNumberFormat="1" applyFont="1" applyFill="1" applyBorder="1" applyAlignment="1" applyProtection="1">
      <alignment vertical="center" wrapText="1"/>
    </xf>
    <xf numFmtId="0" fontId="9" fillId="2" borderId="8" xfId="2" applyNumberFormat="1" applyFont="1" applyFill="1" applyBorder="1" applyAlignment="1" applyProtection="1">
      <alignment vertical="center"/>
    </xf>
    <xf numFmtId="43" fontId="7" fillId="2" borderId="11" xfId="1" applyFont="1" applyFill="1" applyBorder="1" applyAlignment="1" applyProtection="1">
      <alignment vertical="center"/>
    </xf>
    <xf numFmtId="0" fontId="5" fillId="0" borderId="8" xfId="2" applyNumberFormat="1" applyFont="1" applyFill="1" applyBorder="1" applyAlignment="1" applyProtection="1">
      <alignment horizontal="center" vertical="center"/>
    </xf>
    <xf numFmtId="43" fontId="5" fillId="0" borderId="8" xfId="1" applyFont="1" applyFill="1" applyBorder="1" applyAlignment="1" applyProtection="1">
      <alignment horizontal="center" vertical="center" wrapText="1"/>
    </xf>
    <xf numFmtId="43" fontId="5" fillId="0" borderId="11" xfId="1" applyFont="1" applyFill="1" applyBorder="1" applyAlignment="1" applyProtection="1">
      <alignment horizontal="center" vertical="center" wrapText="1"/>
    </xf>
    <xf numFmtId="2" fontId="5" fillId="2" borderId="12" xfId="3" applyNumberFormat="1" applyFont="1" applyFill="1" applyBorder="1" applyAlignment="1">
      <alignment horizontal="center" vertical="center"/>
    </xf>
    <xf numFmtId="2" fontId="5" fillId="2" borderId="12" xfId="3" applyNumberFormat="1" applyFont="1" applyFill="1" applyBorder="1" applyAlignment="1">
      <alignment horizontal="left" vertical="center" wrapText="1"/>
    </xf>
    <xf numFmtId="43" fontId="5" fillId="2" borderId="12" xfId="1" applyFont="1" applyFill="1" applyBorder="1" applyAlignment="1">
      <alignment horizontal="left" vertical="center" wrapText="1"/>
    </xf>
    <xf numFmtId="43" fontId="5" fillId="2" borderId="13" xfId="1" applyFont="1" applyFill="1" applyBorder="1" applyAlignment="1">
      <alignment horizontal="left" vertical="center" wrapText="1"/>
    </xf>
    <xf numFmtId="2" fontId="4" fillId="3" borderId="14" xfId="3" applyNumberFormat="1" applyFont="1" applyFill="1" applyBorder="1" applyAlignment="1" applyProtection="1">
      <alignment horizontal="center" wrapText="1"/>
    </xf>
    <xf numFmtId="0" fontId="4" fillId="3" borderId="1" xfId="3" applyNumberFormat="1" applyFont="1" applyFill="1" applyBorder="1" applyAlignment="1" applyProtection="1">
      <alignment wrapText="1"/>
    </xf>
    <xf numFmtId="0" fontId="4" fillId="3" borderId="1" xfId="3" applyNumberFormat="1" applyFont="1" applyFill="1" applyBorder="1" applyAlignment="1" applyProtection="1">
      <alignment horizontal="center" wrapText="1"/>
    </xf>
    <xf numFmtId="1" fontId="4" fillId="3" borderId="15" xfId="3" applyNumberFormat="1" applyFont="1" applyFill="1" applyBorder="1" applyAlignment="1" applyProtection="1">
      <alignment horizontal="center" wrapText="1"/>
      <protection locked="0"/>
    </xf>
    <xf numFmtId="43" fontId="4" fillId="3" borderId="16" xfId="1" applyFont="1" applyFill="1" applyBorder="1" applyAlignment="1" applyProtection="1">
      <alignment horizontal="center" wrapText="1"/>
      <protection locked="0"/>
    </xf>
    <xf numFmtId="43" fontId="4" fillId="3" borderId="16" xfId="1" applyFont="1" applyFill="1" applyBorder="1" applyAlignment="1" applyProtection="1">
      <alignment horizontal="right" wrapText="1"/>
      <protection locked="0"/>
    </xf>
    <xf numFmtId="3" fontId="4" fillId="3" borderId="15" xfId="3" applyNumberFormat="1" applyFont="1" applyFill="1" applyBorder="1" applyAlignment="1" applyProtection="1">
      <alignment horizontal="center" wrapText="1"/>
      <protection locked="0"/>
    </xf>
    <xf numFmtId="3" fontId="4" fillId="3" borderId="1" xfId="3" applyNumberFormat="1" applyFont="1" applyFill="1" applyBorder="1" applyAlignment="1" applyProtection="1">
      <alignment horizontal="center" wrapText="1"/>
      <protection locked="0"/>
    </xf>
    <xf numFmtId="43" fontId="4" fillId="3" borderId="17" xfId="1" applyFont="1" applyFill="1" applyBorder="1" applyAlignment="1" applyProtection="1">
      <alignment horizontal="center" wrapText="1"/>
      <protection locked="0"/>
    </xf>
    <xf numFmtId="3" fontId="4" fillId="3" borderId="18" xfId="3" applyNumberFormat="1" applyFont="1" applyFill="1" applyBorder="1" applyAlignment="1" applyProtection="1">
      <alignment horizontal="center" wrapText="1"/>
      <protection locked="0"/>
    </xf>
    <xf numFmtId="43" fontId="4" fillId="3" borderId="19" xfId="1" applyFont="1" applyFill="1" applyBorder="1" applyAlignment="1" applyProtection="1">
      <alignment horizontal="center" wrapText="1"/>
    </xf>
    <xf numFmtId="43" fontId="4" fillId="3" borderId="1" xfId="1" applyFont="1" applyFill="1" applyBorder="1" applyAlignment="1" applyProtection="1">
      <alignment horizontal="center" wrapText="1"/>
    </xf>
    <xf numFmtId="43" fontId="4" fillId="0" borderId="0" xfId="1" applyFont="1"/>
    <xf numFmtId="2" fontId="4" fillId="3" borderId="14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horizontal="center"/>
    </xf>
    <xf numFmtId="43" fontId="4" fillId="3" borderId="17" xfId="1" applyFont="1" applyFill="1" applyBorder="1" applyAlignment="1" applyProtection="1">
      <alignment horizontal="center"/>
      <protection locked="0"/>
    </xf>
    <xf numFmtId="43" fontId="4" fillId="3" borderId="16" xfId="1" applyFont="1" applyFill="1" applyBorder="1" applyAlignment="1" applyProtection="1">
      <alignment horizontal="right"/>
      <protection locked="0"/>
    </xf>
    <xf numFmtId="0" fontId="5" fillId="2" borderId="20" xfId="3" applyFont="1" applyFill="1" applyBorder="1" applyAlignment="1">
      <alignment horizontal="left" vertical="center"/>
    </xf>
    <xf numFmtId="0" fontId="4" fillId="2" borderId="20" xfId="3" applyFont="1" applyFill="1" applyBorder="1" applyAlignment="1" applyProtection="1">
      <alignment horizontal="center" vertical="center" wrapText="1"/>
    </xf>
    <xf numFmtId="4" fontId="4" fillId="2" borderId="20" xfId="3" applyNumberFormat="1" applyFont="1" applyFill="1" applyBorder="1" applyAlignment="1" applyProtection="1">
      <alignment horizontal="center" vertical="center" wrapText="1"/>
    </xf>
    <xf numFmtId="43" fontId="4" fillId="2" borderId="21" xfId="1" applyFont="1" applyFill="1" applyBorder="1" applyAlignment="1" applyProtection="1">
      <alignment horizontal="center" vertical="center" wrapText="1"/>
    </xf>
    <xf numFmtId="43" fontId="4" fillId="2" borderId="21" xfId="1" applyFont="1" applyFill="1" applyBorder="1" applyAlignment="1" applyProtection="1">
      <alignment horizontal="right" vertical="center" wrapText="1"/>
    </xf>
    <xf numFmtId="3" fontId="4" fillId="3" borderId="1" xfId="3" applyNumberFormat="1" applyFont="1" applyFill="1" applyBorder="1" applyAlignment="1" applyProtection="1">
      <alignment horizontal="center" wrapText="1"/>
    </xf>
    <xf numFmtId="43" fontId="4" fillId="3" borderId="17" xfId="1" applyFont="1" applyFill="1" applyBorder="1" applyAlignment="1" applyProtection="1">
      <alignment horizontal="center" wrapText="1"/>
    </xf>
    <xf numFmtId="43" fontId="4" fillId="3" borderId="17" xfId="1" applyFont="1" applyFill="1" applyBorder="1" applyAlignment="1" applyProtection="1">
      <alignment horizontal="right" wrapText="1"/>
    </xf>
    <xf numFmtId="164" fontId="4" fillId="3" borderId="1" xfId="3" applyNumberFormat="1" applyFont="1" applyFill="1" applyBorder="1" applyAlignment="1" applyProtection="1">
      <alignment horizontal="center" wrapText="1"/>
    </xf>
    <xf numFmtId="2" fontId="5" fillId="2" borderId="22" xfId="3" applyNumberFormat="1" applyFont="1" applyFill="1" applyBorder="1" applyAlignment="1" applyProtection="1">
      <alignment horizontal="center"/>
    </xf>
    <xf numFmtId="0" fontId="5" fillId="2" borderId="23" xfId="3" applyFont="1" applyFill="1" applyBorder="1" applyAlignment="1">
      <alignment horizontal="left" vertical="center" wrapText="1"/>
    </xf>
    <xf numFmtId="0" fontId="4" fillId="2" borderId="23" xfId="3" applyFont="1" applyFill="1" applyBorder="1" applyAlignment="1">
      <alignment horizontal="left" vertical="center" wrapText="1"/>
    </xf>
    <xf numFmtId="164" fontId="4" fillId="2" borderId="23" xfId="3" applyNumberFormat="1" applyFont="1" applyFill="1" applyBorder="1" applyAlignment="1">
      <alignment horizontal="center"/>
    </xf>
    <xf numFmtId="43" fontId="4" fillId="2" borderId="24" xfId="1" applyFont="1" applyFill="1" applyBorder="1" applyAlignment="1">
      <alignment horizontal="center"/>
    </xf>
    <xf numFmtId="43" fontId="4" fillId="2" borderId="24" xfId="1" applyFont="1" applyFill="1" applyBorder="1" applyAlignment="1">
      <alignment horizontal="right"/>
    </xf>
    <xf numFmtId="43" fontId="4" fillId="3" borderId="17" xfId="1" applyFont="1" applyFill="1" applyBorder="1" applyAlignment="1" applyProtection="1">
      <alignment horizontal="right" wrapText="1"/>
      <protection locked="0"/>
    </xf>
    <xf numFmtId="43" fontId="4" fillId="3" borderId="1" xfId="1" applyFont="1" applyFill="1" applyBorder="1" applyAlignment="1" applyProtection="1">
      <alignment horizontal="center" wrapText="1"/>
      <protection locked="0"/>
    </xf>
    <xf numFmtId="43" fontId="4" fillId="3" borderId="25" xfId="1" applyFont="1" applyFill="1" applyBorder="1" applyAlignment="1" applyProtection="1">
      <alignment horizontal="right" wrapText="1"/>
      <protection locked="0"/>
    </xf>
    <xf numFmtId="2" fontId="5" fillId="0" borderId="0" xfId="0" applyNumberFormat="1" applyFont="1"/>
    <xf numFmtId="0" fontId="4" fillId="0" borderId="1" xfId="0" applyFont="1" applyBorder="1" applyAlignment="1">
      <alignment horizontal="center"/>
    </xf>
    <xf numFmtId="2" fontId="4" fillId="3" borderId="26" xfId="3" applyNumberFormat="1" applyFont="1" applyFill="1" applyBorder="1" applyAlignment="1" applyProtection="1">
      <alignment horizontal="center" wrapText="1"/>
    </xf>
    <xf numFmtId="0" fontId="4" fillId="3" borderId="27" xfId="3" applyNumberFormat="1" applyFont="1" applyFill="1" applyBorder="1" applyAlignment="1" applyProtection="1">
      <alignment wrapText="1"/>
    </xf>
    <xf numFmtId="0" fontId="4" fillId="3" borderId="27" xfId="3" applyNumberFormat="1" applyFont="1" applyFill="1" applyBorder="1" applyAlignment="1" applyProtection="1">
      <alignment horizontal="center" wrapText="1"/>
    </xf>
    <xf numFmtId="3" fontId="4" fillId="3" borderId="27" xfId="3" applyNumberFormat="1" applyFont="1" applyFill="1" applyBorder="1" applyAlignment="1" applyProtection="1">
      <alignment horizontal="center" wrapText="1"/>
      <protection locked="0"/>
    </xf>
    <xf numFmtId="43" fontId="4" fillId="3" borderId="28" xfId="1" applyFont="1" applyFill="1" applyBorder="1" applyAlignment="1" applyProtection="1">
      <alignment horizontal="center" wrapText="1"/>
      <protection locked="0"/>
    </xf>
    <xf numFmtId="43" fontId="4" fillId="3" borderId="28" xfId="1" applyFont="1" applyFill="1" applyBorder="1" applyAlignment="1" applyProtection="1">
      <alignment horizontal="right" wrapText="1"/>
      <protection locked="0"/>
    </xf>
    <xf numFmtId="0" fontId="5" fillId="2" borderId="29" xfId="3" applyNumberFormat="1" applyFont="1" applyFill="1" applyBorder="1" applyAlignment="1" applyProtection="1"/>
    <xf numFmtId="0" fontId="4" fillId="2" borderId="29" xfId="3" applyNumberFormat="1" applyFont="1" applyFill="1" applyBorder="1" applyAlignment="1" applyProtection="1">
      <alignment horizontal="center" wrapText="1"/>
    </xf>
    <xf numFmtId="4" fontId="4" fillId="2" borderId="29" xfId="3" applyNumberFormat="1" applyFont="1" applyFill="1" applyBorder="1" applyAlignment="1" applyProtection="1">
      <alignment horizontal="center" wrapText="1"/>
    </xf>
    <xf numFmtId="43" fontId="4" fillId="2" borderId="30" xfId="1" applyFont="1" applyFill="1" applyBorder="1" applyAlignment="1" applyProtection="1">
      <alignment horizontal="center" wrapText="1"/>
    </xf>
    <xf numFmtId="43" fontId="4" fillId="2" borderId="30" xfId="1" applyFont="1" applyFill="1" applyBorder="1" applyAlignment="1" applyProtection="1">
      <alignment horizontal="right" wrapText="1"/>
    </xf>
    <xf numFmtId="2" fontId="4" fillId="3" borderId="31" xfId="3" applyNumberFormat="1" applyFont="1" applyFill="1" applyBorder="1" applyAlignment="1" applyProtection="1">
      <alignment horizontal="center" wrapText="1"/>
    </xf>
    <xf numFmtId="0" fontId="4" fillId="3" borderId="15" xfId="3" applyNumberFormat="1" applyFont="1" applyFill="1" applyBorder="1" applyAlignment="1" applyProtection="1">
      <alignment horizontal="left" wrapText="1"/>
    </xf>
    <xf numFmtId="0" fontId="4" fillId="3" borderId="15" xfId="3" applyNumberFormat="1" applyFont="1" applyFill="1" applyBorder="1" applyAlignment="1" applyProtection="1">
      <alignment horizontal="center" wrapText="1"/>
    </xf>
    <xf numFmtId="4" fontId="4" fillId="3" borderId="15" xfId="3" applyNumberFormat="1" applyFont="1" applyFill="1" applyBorder="1" applyAlignment="1" applyProtection="1">
      <alignment horizontal="center" wrapText="1"/>
      <protection locked="0"/>
    </xf>
    <xf numFmtId="0" fontId="5" fillId="2" borderId="29" xfId="3" applyNumberFormat="1" applyFont="1" applyFill="1" applyBorder="1" applyAlignment="1" applyProtection="1">
      <alignment horizontal="left" wrapText="1"/>
    </xf>
    <xf numFmtId="4" fontId="4" fillId="2" borderId="29" xfId="3" applyNumberFormat="1" applyFont="1" applyFill="1" applyBorder="1" applyAlignment="1" applyProtection="1">
      <alignment horizontal="center" wrapText="1"/>
      <protection locked="0"/>
    </xf>
    <xf numFmtId="43" fontId="4" fillId="2" borderId="30" xfId="1" applyFont="1" applyFill="1" applyBorder="1" applyAlignment="1" applyProtection="1">
      <alignment horizontal="center" wrapText="1"/>
      <protection locked="0"/>
    </xf>
    <xf numFmtId="43" fontId="4" fillId="2" borderId="30" xfId="1" applyFont="1" applyFill="1" applyBorder="1" applyAlignment="1" applyProtection="1">
      <alignment horizontal="right" wrapText="1"/>
      <protection locked="0"/>
    </xf>
    <xf numFmtId="0" fontId="4" fillId="3" borderId="1" xfId="3" applyFont="1" applyFill="1" applyBorder="1" applyAlignment="1">
      <alignment horizontal="center" vertical="center" wrapText="1"/>
    </xf>
    <xf numFmtId="2" fontId="5" fillId="2" borderId="32" xfId="3" applyNumberFormat="1" applyFont="1" applyFill="1" applyBorder="1" applyAlignment="1">
      <alignment horizontal="center" vertical="center"/>
    </xf>
    <xf numFmtId="0" fontId="4" fillId="3" borderId="15" xfId="3" applyNumberFormat="1" applyFont="1" applyFill="1" applyBorder="1" applyAlignment="1" applyProtection="1">
      <alignment wrapText="1"/>
    </xf>
    <xf numFmtId="2" fontId="4" fillId="3" borderId="0" xfId="0" applyNumberFormat="1" applyFont="1" applyFill="1"/>
    <xf numFmtId="2" fontId="4" fillId="3" borderId="33" xfId="3" applyNumberFormat="1" applyFont="1" applyFill="1" applyBorder="1" applyAlignment="1" applyProtection="1">
      <alignment horizontal="center" vertical="center" wrapText="1"/>
    </xf>
    <xf numFmtId="0" fontId="5" fillId="3" borderId="34" xfId="3" applyFont="1" applyFill="1" applyBorder="1" applyAlignment="1" applyProtection="1">
      <alignment horizontal="center" vertical="center" wrapText="1"/>
    </xf>
    <xf numFmtId="0" fontId="4" fillId="3" borderId="34" xfId="3" applyFont="1" applyFill="1" applyBorder="1" applyAlignment="1" applyProtection="1">
      <alignment horizontal="center" vertical="center" wrapText="1"/>
    </xf>
    <xf numFmtId="4" fontId="4" fillId="3" borderId="34" xfId="3" applyNumberFormat="1" applyFont="1" applyFill="1" applyBorder="1" applyAlignment="1" applyProtection="1">
      <alignment horizontal="center" vertical="center" wrapText="1"/>
    </xf>
    <xf numFmtId="43" fontId="4" fillId="3" borderId="35" xfId="1" applyFont="1" applyFill="1" applyBorder="1" applyAlignment="1" applyProtection="1">
      <alignment horizontal="center" vertical="center" wrapText="1"/>
    </xf>
    <xf numFmtId="43" fontId="4" fillId="3" borderId="35" xfId="1" applyFont="1" applyFill="1" applyBorder="1" applyAlignment="1" applyProtection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43" fontId="4" fillId="0" borderId="0" xfId="1" applyFont="1" applyFill="1" applyBorder="1"/>
    <xf numFmtId="165" fontId="4" fillId="3" borderId="15" xfId="3" applyNumberFormat="1" applyFont="1" applyFill="1" applyBorder="1" applyAlignment="1" applyProtection="1">
      <alignment horizontal="center" wrapText="1"/>
    </xf>
    <xf numFmtId="43" fontId="4" fillId="3" borderId="19" xfId="1" applyFont="1" applyFill="1" applyBorder="1" applyAlignment="1" applyProtection="1">
      <alignment horizontal="center" wrapText="1"/>
      <protection locked="0"/>
    </xf>
    <xf numFmtId="43" fontId="4" fillId="3" borderId="36" xfId="1" applyFont="1" applyFill="1" applyBorder="1" applyAlignment="1" applyProtection="1">
      <alignment horizontal="right" wrapText="1"/>
      <protection locked="0"/>
    </xf>
    <xf numFmtId="43" fontId="4" fillId="3" borderId="37" xfId="1" applyFont="1" applyFill="1" applyBorder="1" applyAlignment="1" applyProtection="1">
      <alignment horizontal="right" wrapText="1"/>
      <protection locked="0"/>
    </xf>
    <xf numFmtId="43" fontId="4" fillId="3" borderId="16" xfId="1" applyFont="1" applyFill="1" applyBorder="1" applyAlignment="1">
      <alignment horizontal="center"/>
    </xf>
    <xf numFmtId="43" fontId="4" fillId="3" borderId="38" xfId="1" applyFont="1" applyFill="1" applyBorder="1" applyAlignment="1">
      <alignment horizontal="right"/>
    </xf>
    <xf numFmtId="2" fontId="4" fillId="3" borderId="14" xfId="3" applyNumberFormat="1" applyFont="1" applyFill="1" applyBorder="1" applyAlignment="1">
      <alignment horizontal="center" vertical="center"/>
    </xf>
    <xf numFmtId="2" fontId="4" fillId="3" borderId="31" xfId="3" applyNumberFormat="1" applyFont="1" applyFill="1" applyBorder="1" applyAlignment="1">
      <alignment horizontal="center" vertical="center"/>
    </xf>
    <xf numFmtId="2" fontId="4" fillId="3" borderId="39" xfId="3" applyNumberFormat="1" applyFont="1" applyFill="1" applyBorder="1" applyAlignment="1">
      <alignment horizontal="center" vertical="center"/>
    </xf>
    <xf numFmtId="0" fontId="4" fillId="3" borderId="40" xfId="3" applyNumberFormat="1" applyFont="1" applyFill="1" applyBorder="1" applyAlignment="1" applyProtection="1"/>
    <xf numFmtId="0" fontId="4" fillId="3" borderId="40" xfId="3" applyNumberFormat="1" applyFont="1" applyFill="1" applyBorder="1" applyAlignment="1" applyProtection="1">
      <alignment horizontal="center" wrapText="1"/>
    </xf>
    <xf numFmtId="43" fontId="4" fillId="3" borderId="41" xfId="1" applyFont="1" applyFill="1" applyBorder="1" applyAlignment="1" applyProtection="1">
      <alignment horizontal="center" wrapText="1"/>
      <protection locked="0"/>
    </xf>
    <xf numFmtId="43" fontId="4" fillId="3" borderId="41" xfId="1" applyFont="1" applyFill="1" applyBorder="1" applyAlignment="1" applyProtection="1">
      <alignment horizontal="right" wrapText="1"/>
      <protection locked="0"/>
    </xf>
    <xf numFmtId="2" fontId="5" fillId="2" borderId="33" xfId="3" applyNumberFormat="1" applyFont="1" applyFill="1" applyBorder="1" applyAlignment="1" applyProtection="1">
      <alignment horizontal="center" vertical="center"/>
    </xf>
    <xf numFmtId="0" fontId="5" fillId="2" borderId="34" xfId="3" applyFont="1" applyFill="1" applyBorder="1" applyAlignment="1" applyProtection="1">
      <alignment vertical="center" wrapText="1"/>
    </xf>
    <xf numFmtId="0" fontId="4" fillId="2" borderId="34" xfId="3" applyFont="1" applyFill="1" applyBorder="1" applyAlignment="1" applyProtection="1">
      <alignment horizontal="center" vertical="center" wrapText="1"/>
    </xf>
    <xf numFmtId="3" fontId="4" fillId="2" borderId="34" xfId="3" applyNumberFormat="1" applyFont="1" applyFill="1" applyBorder="1" applyAlignment="1" applyProtection="1">
      <alignment horizontal="center" vertical="center" wrapText="1"/>
    </xf>
    <xf numFmtId="43" fontId="4" fillId="2" borderId="35" xfId="1" applyFont="1" applyFill="1" applyBorder="1" applyAlignment="1" applyProtection="1">
      <alignment horizontal="center" vertical="center" wrapText="1"/>
    </xf>
    <xf numFmtId="43" fontId="4" fillId="2" borderId="35" xfId="1" applyFont="1" applyFill="1" applyBorder="1" applyAlignment="1" applyProtection="1">
      <alignment horizontal="right" vertical="center" wrapText="1"/>
    </xf>
    <xf numFmtId="2" fontId="4" fillId="3" borderId="12" xfId="3" applyNumberFormat="1" applyFont="1" applyFill="1" applyBorder="1" applyAlignment="1">
      <alignment horizontal="center" vertical="center" wrapText="1"/>
    </xf>
    <xf numFmtId="0" fontId="5" fillId="3" borderId="20" xfId="3" applyFont="1" applyFill="1" applyBorder="1" applyAlignment="1" applyProtection="1">
      <alignment horizontal="center" vertical="center" wrapText="1"/>
    </xf>
    <xf numFmtId="0" fontId="4" fillId="3" borderId="20" xfId="3" applyFont="1" applyFill="1" applyBorder="1" applyAlignment="1" applyProtection="1">
      <alignment vertical="center" wrapText="1"/>
    </xf>
    <xf numFmtId="0" fontId="4" fillId="3" borderId="20" xfId="3" applyFont="1" applyFill="1" applyBorder="1" applyAlignment="1" applyProtection="1">
      <alignment horizontal="center" vertical="center" wrapText="1"/>
    </xf>
    <xf numFmtId="43" fontId="4" fillId="3" borderId="21" xfId="1" applyFont="1" applyFill="1" applyBorder="1" applyAlignment="1" applyProtection="1">
      <alignment horizontal="center" vertical="center" wrapText="1"/>
    </xf>
    <xf numFmtId="43" fontId="4" fillId="3" borderId="21" xfId="1" applyFont="1" applyFill="1" applyBorder="1" applyAlignment="1" applyProtection="1">
      <alignment horizontal="right" vertical="center" wrapText="1"/>
    </xf>
    <xf numFmtId="1" fontId="4" fillId="3" borderId="1" xfId="3" applyNumberFormat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right" vertical="center"/>
    </xf>
    <xf numFmtId="2" fontId="6" fillId="3" borderId="39" xfId="3" applyNumberFormat="1" applyFont="1" applyFill="1" applyBorder="1" applyAlignment="1">
      <alignment horizontal="center" vertical="center" wrapText="1"/>
    </xf>
    <xf numFmtId="0" fontId="5" fillId="3" borderId="40" xfId="3" applyFont="1" applyFill="1" applyBorder="1" applyAlignment="1" applyProtection="1">
      <alignment horizontal="center" vertical="center" wrapText="1"/>
    </xf>
    <xf numFmtId="0" fontId="6" fillId="3" borderId="40" xfId="3" applyFont="1" applyFill="1" applyBorder="1" applyAlignment="1" applyProtection="1">
      <alignment vertical="center" wrapText="1"/>
    </xf>
    <xf numFmtId="0" fontId="6" fillId="3" borderId="40" xfId="3" applyFont="1" applyFill="1" applyBorder="1" applyAlignment="1" applyProtection="1">
      <alignment horizontal="center" vertical="center" wrapText="1"/>
    </xf>
    <xf numFmtId="43" fontId="6" fillId="3" borderId="41" xfId="1" applyFont="1" applyFill="1" applyBorder="1" applyAlignment="1" applyProtection="1">
      <alignment horizontal="center" vertical="center" wrapText="1"/>
    </xf>
    <xf numFmtId="43" fontId="5" fillId="3" borderId="41" xfId="1" applyFont="1" applyFill="1" applyBorder="1" applyAlignment="1" applyProtection="1">
      <alignment horizontal="right" vertical="center" wrapText="1"/>
    </xf>
    <xf numFmtId="2" fontId="6" fillId="0" borderId="0" xfId="0" applyNumberFormat="1" applyFont="1"/>
    <xf numFmtId="0" fontId="11" fillId="0" borderId="0" xfId="0" applyFont="1"/>
    <xf numFmtId="0" fontId="12" fillId="0" borderId="0" xfId="9" applyFont="1"/>
    <xf numFmtId="0" fontId="11" fillId="0" borderId="0" xfId="0" applyFont="1" applyAlignment="1">
      <alignment horizontal="center"/>
    </xf>
    <xf numFmtId="43" fontId="5" fillId="0" borderId="0" xfId="1" applyFont="1" applyAlignment="1">
      <alignment horizontal="right"/>
    </xf>
    <xf numFmtId="2" fontId="4" fillId="3" borderId="43" xfId="3" applyNumberFormat="1" applyFont="1" applyFill="1" applyBorder="1" applyAlignment="1" applyProtection="1">
      <alignment horizontal="center" wrapText="1"/>
    </xf>
    <xf numFmtId="3" fontId="4" fillId="9" borderId="15" xfId="3" applyNumberFormat="1" applyFont="1" applyFill="1" applyBorder="1" applyAlignment="1" applyProtection="1">
      <alignment horizontal="center" wrapText="1"/>
      <protection locked="0"/>
    </xf>
    <xf numFmtId="3" fontId="4" fillId="9" borderId="40" xfId="3" applyNumberFormat="1" applyFont="1" applyFill="1" applyBorder="1" applyAlignment="1" applyProtection="1">
      <alignment horizontal="center" wrapText="1"/>
      <protection locked="0"/>
    </xf>
    <xf numFmtId="3" fontId="4" fillId="9" borderId="1" xfId="3" applyNumberFormat="1" applyFont="1" applyFill="1" applyBorder="1" applyAlignment="1" applyProtection="1">
      <alignment horizontal="center" wrapText="1"/>
      <protection locked="0"/>
    </xf>
    <xf numFmtId="0" fontId="4" fillId="9" borderId="1" xfId="3" applyNumberFormat="1" applyFont="1" applyFill="1" applyBorder="1" applyAlignment="1" applyProtection="1"/>
    <xf numFmtId="0" fontId="4" fillId="9" borderId="42" xfId="3" applyNumberFormat="1" applyFont="1" applyFill="1" applyBorder="1" applyAlignment="1" applyProtection="1">
      <alignment horizontal="center" wrapText="1"/>
    </xf>
    <xf numFmtId="3" fontId="4" fillId="9" borderId="42" xfId="3" applyNumberFormat="1" applyFont="1" applyFill="1" applyBorder="1" applyAlignment="1" applyProtection="1">
      <alignment horizontal="center" wrapText="1"/>
      <protection locked="0"/>
    </xf>
    <xf numFmtId="43" fontId="4" fillId="9" borderId="44" xfId="1" applyFont="1" applyFill="1" applyBorder="1" applyAlignment="1" applyProtection="1">
      <alignment horizontal="center" wrapText="1"/>
      <protection locked="0"/>
    </xf>
    <xf numFmtId="43" fontId="4" fillId="9" borderId="45" xfId="1" applyFont="1" applyFill="1" applyBorder="1" applyAlignment="1" applyProtection="1">
      <alignment horizontal="right" wrapText="1"/>
      <protection locked="0"/>
    </xf>
    <xf numFmtId="2" fontId="4" fillId="9" borderId="31" xfId="3" applyNumberFormat="1" applyFont="1" applyFill="1" applyBorder="1" applyAlignment="1" applyProtection="1">
      <alignment horizontal="center" wrapText="1"/>
    </xf>
    <xf numFmtId="0" fontId="4" fillId="9" borderId="15" xfId="3" applyNumberFormat="1" applyFont="1" applyFill="1" applyBorder="1" applyAlignment="1" applyProtection="1">
      <alignment wrapText="1"/>
    </xf>
    <xf numFmtId="0" fontId="4" fillId="9" borderId="15" xfId="3" applyNumberFormat="1" applyFont="1" applyFill="1" applyBorder="1" applyAlignment="1" applyProtection="1">
      <alignment horizontal="center" wrapText="1"/>
    </xf>
    <xf numFmtId="43" fontId="4" fillId="9" borderId="16" xfId="1" applyFont="1" applyFill="1" applyBorder="1" applyAlignment="1" applyProtection="1">
      <alignment horizontal="center" wrapText="1"/>
      <protection locked="0"/>
    </xf>
    <xf numFmtId="43" fontId="4" fillId="9" borderId="16" xfId="1" applyFont="1" applyFill="1" applyBorder="1" applyAlignment="1" applyProtection="1">
      <alignment horizontal="right" wrapText="1"/>
      <protection locked="0"/>
    </xf>
    <xf numFmtId="2" fontId="6" fillId="4" borderId="2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14" fontId="10" fillId="2" borderId="9" xfId="2" applyNumberFormat="1" applyFont="1" applyFill="1" applyBorder="1" applyAlignment="1" applyProtection="1">
      <alignment horizontal="center" vertical="center"/>
    </xf>
    <xf numFmtId="0" fontId="10" fillId="2" borderId="10" xfId="2" applyNumberFormat="1" applyFont="1" applyFill="1" applyBorder="1" applyAlignment="1" applyProtection="1">
      <alignment horizontal="center" vertical="center"/>
    </xf>
    <xf numFmtId="0" fontId="19" fillId="0" borderId="0" xfId="15" applyFont="1"/>
    <xf numFmtId="0" fontId="20" fillId="0" borderId="8" xfId="15" applyFont="1" applyBorder="1" applyAlignment="1">
      <alignment horizontal="center"/>
    </xf>
    <xf numFmtId="0" fontId="20" fillId="0" borderId="9" xfId="15" applyFont="1" applyBorder="1" applyAlignment="1">
      <alignment horizontal="center"/>
    </xf>
    <xf numFmtId="0" fontId="20" fillId="0" borderId="10" xfId="15" applyFont="1" applyBorder="1" applyAlignment="1">
      <alignment horizontal="center"/>
    </xf>
    <xf numFmtId="2" fontId="20" fillId="10" borderId="8" xfId="15" applyNumberFormat="1" applyFont="1" applyFill="1" applyBorder="1" applyAlignment="1">
      <alignment horizontal="center"/>
    </xf>
    <xf numFmtId="2" fontId="20" fillId="10" borderId="9" xfId="15" applyNumberFormat="1" applyFont="1" applyFill="1" applyBorder="1" applyAlignment="1">
      <alignment horizontal="center"/>
    </xf>
    <xf numFmtId="2" fontId="20" fillId="10" borderId="10" xfId="15" applyNumberFormat="1" applyFont="1" applyFill="1" applyBorder="1" applyAlignment="1">
      <alignment horizontal="center"/>
    </xf>
    <xf numFmtId="2" fontId="19" fillId="0" borderId="0" xfId="15" applyNumberFormat="1" applyFont="1"/>
    <xf numFmtId="0" fontId="21" fillId="11" borderId="33" xfId="15" applyFont="1" applyFill="1" applyBorder="1" applyAlignment="1">
      <alignment horizontal="center"/>
    </xf>
    <xf numFmtId="0" fontId="21" fillId="11" borderId="34" xfId="15" applyFont="1" applyFill="1" applyBorder="1" applyAlignment="1">
      <alignment horizontal="center"/>
    </xf>
    <xf numFmtId="0" fontId="21" fillId="11" borderId="35" xfId="15" applyFont="1" applyFill="1" applyBorder="1" applyAlignment="1">
      <alignment horizontal="center"/>
    </xf>
    <xf numFmtId="2" fontId="20" fillId="0" borderId="11" xfId="15" applyNumberFormat="1" applyFont="1" applyBorder="1"/>
    <xf numFmtId="2" fontId="20" fillId="0" borderId="10" xfId="15" applyNumberFormat="1" applyFont="1" applyBorder="1"/>
    <xf numFmtId="2" fontId="20" fillId="0" borderId="0" xfId="15" applyNumberFormat="1" applyFont="1"/>
    <xf numFmtId="0" fontId="19" fillId="12" borderId="46" xfId="15" applyFont="1" applyFill="1" applyBorder="1"/>
    <xf numFmtId="166" fontId="19" fillId="14" borderId="42" xfId="16" applyNumberFormat="1" applyFont="1" applyFill="1" applyBorder="1" applyAlignment="1"/>
    <xf numFmtId="167" fontId="19" fillId="0" borderId="29" xfId="17" applyNumberFormat="1" applyFont="1" applyBorder="1" applyAlignment="1">
      <alignment horizontal="center" vertical="center"/>
    </xf>
    <xf numFmtId="168" fontId="19" fillId="0" borderId="29" xfId="17" applyNumberFormat="1" applyFont="1" applyBorder="1" applyAlignment="1">
      <alignment horizontal="center"/>
    </xf>
    <xf numFmtId="169" fontId="19" fillId="0" borderId="30" xfId="15" applyNumberFormat="1" applyFont="1" applyBorder="1"/>
    <xf numFmtId="9" fontId="19" fillId="0" borderId="30" xfId="18" applyFont="1" applyBorder="1"/>
    <xf numFmtId="2" fontId="19" fillId="0" borderId="47" xfId="15" applyNumberFormat="1" applyFont="1" applyBorder="1"/>
    <xf numFmtId="2" fontId="19" fillId="0" borderId="48" xfId="15" applyNumberFormat="1" applyFont="1" applyBorder="1"/>
    <xf numFmtId="2" fontId="19" fillId="0" borderId="49" xfId="15" applyNumberFormat="1" applyFont="1" applyBorder="1"/>
    <xf numFmtId="0" fontId="19" fillId="0" borderId="37" xfId="15" applyFont="1" applyBorder="1" applyAlignment="1">
      <alignment horizontal="center"/>
    </xf>
    <xf numFmtId="0" fontId="19" fillId="15" borderId="49" xfId="15" applyFont="1" applyFill="1" applyBorder="1" applyAlignment="1">
      <alignment horizontal="center"/>
    </xf>
    <xf numFmtId="43" fontId="19" fillId="0" borderId="49" xfId="17" applyFont="1" applyBorder="1" applyAlignment="1"/>
    <xf numFmtId="167" fontId="19" fillId="0" borderId="37" xfId="17" applyNumberFormat="1" applyFont="1" applyBorder="1" applyAlignment="1"/>
    <xf numFmtId="167" fontId="19" fillId="0" borderId="42" xfId="17" applyNumberFormat="1" applyFont="1" applyBorder="1" applyAlignment="1">
      <alignment horizontal="center" vertical="center"/>
    </xf>
    <xf numFmtId="168" fontId="19" fillId="0" borderId="42" xfId="17" applyNumberFormat="1" applyFont="1" applyBorder="1" applyAlignment="1">
      <alignment horizontal="center"/>
    </xf>
    <xf numFmtId="169" fontId="19" fillId="0" borderId="44" xfId="15" applyNumberFormat="1" applyFont="1" applyBorder="1"/>
    <xf numFmtId="9" fontId="19" fillId="0" borderId="44" xfId="18" applyFont="1" applyBorder="1"/>
    <xf numFmtId="2" fontId="19" fillId="0" borderId="36" xfId="15" applyNumberFormat="1" applyFont="1" applyBorder="1"/>
    <xf numFmtId="2" fontId="19" fillId="0" borderId="25" xfId="15" applyNumberFormat="1" applyFont="1" applyBorder="1"/>
    <xf numFmtId="2" fontId="19" fillId="0" borderId="37" xfId="15" applyNumberFormat="1" applyFont="1" applyBorder="1"/>
    <xf numFmtId="0" fontId="19" fillId="15" borderId="37" xfId="15" applyFont="1" applyFill="1" applyBorder="1" applyAlignment="1">
      <alignment horizontal="center"/>
    </xf>
    <xf numFmtId="43" fontId="19" fillId="0" borderId="37" xfId="17" applyFont="1" applyBorder="1" applyAlignment="1"/>
    <xf numFmtId="0" fontId="19" fillId="0" borderId="50" xfId="15" applyFont="1" applyBorder="1"/>
    <xf numFmtId="2" fontId="19" fillId="0" borderId="50" xfId="15" applyNumberFormat="1" applyFont="1" applyBorder="1"/>
    <xf numFmtId="0" fontId="19" fillId="0" borderId="50" xfId="15" applyFont="1" applyBorder="1" applyAlignment="1">
      <alignment horizontal="center"/>
    </xf>
    <xf numFmtId="0" fontId="19" fillId="15" borderId="50" xfId="15" applyFont="1" applyFill="1" applyBorder="1" applyAlignment="1">
      <alignment horizontal="center"/>
    </xf>
    <xf numFmtId="43" fontId="19" fillId="0" borderId="50" xfId="17" applyFont="1" applyBorder="1" applyAlignment="1"/>
    <xf numFmtId="167" fontId="19" fillId="0" borderId="50" xfId="17" applyNumberFormat="1" applyFont="1" applyBorder="1" applyAlignment="1"/>
    <xf numFmtId="2" fontId="20" fillId="0" borderId="5" xfId="15" applyNumberFormat="1" applyFont="1" applyBorder="1"/>
    <xf numFmtId="2" fontId="20" fillId="0" borderId="6" xfId="15" applyNumberFormat="1" applyFont="1" applyBorder="1"/>
    <xf numFmtId="43" fontId="22" fillId="0" borderId="7" xfId="17" applyFont="1" applyBorder="1" applyAlignment="1"/>
    <xf numFmtId="2" fontId="19" fillId="0" borderId="38" xfId="15" applyNumberFormat="1" applyFont="1" applyBorder="1"/>
    <xf numFmtId="2" fontId="19" fillId="0" borderId="51" xfId="15" applyNumberFormat="1" applyFont="1" applyBorder="1"/>
    <xf numFmtId="2" fontId="20" fillId="0" borderId="8" xfId="15" applyNumberFormat="1" applyFont="1" applyBorder="1"/>
    <xf numFmtId="2" fontId="20" fillId="0" borderId="9" xfId="15" applyNumberFormat="1" applyFont="1" applyBorder="1"/>
    <xf numFmtId="2" fontId="20" fillId="10" borderId="5" xfId="15" applyNumberFormat="1" applyFont="1" applyFill="1" applyBorder="1" applyAlignment="1">
      <alignment horizontal="center"/>
    </xf>
    <xf numFmtId="2" fontId="20" fillId="10" borderId="6" xfId="15" applyNumberFormat="1" applyFont="1" applyFill="1" applyBorder="1" applyAlignment="1">
      <alignment horizontal="center"/>
    </xf>
    <xf numFmtId="2" fontId="19" fillId="0" borderId="4" xfId="15" applyNumberFormat="1" applyFont="1" applyBorder="1"/>
    <xf numFmtId="0" fontId="19" fillId="0" borderId="49" xfId="15" applyFont="1" applyBorder="1" applyAlignment="1">
      <alignment horizontal="center"/>
    </xf>
    <xf numFmtId="0" fontId="19" fillId="16" borderId="49" xfId="15" applyFont="1" applyFill="1" applyBorder="1" applyAlignment="1">
      <alignment horizontal="center"/>
    </xf>
    <xf numFmtId="2" fontId="19" fillId="0" borderId="7" xfId="15" applyNumberFormat="1" applyFont="1" applyBorder="1"/>
    <xf numFmtId="0" fontId="19" fillId="16" borderId="50" xfId="15" applyFont="1" applyFill="1" applyBorder="1" applyAlignment="1">
      <alignment horizontal="center"/>
    </xf>
    <xf numFmtId="2" fontId="20" fillId="0" borderId="5" xfId="15" applyNumberFormat="1" applyFont="1" applyBorder="1"/>
    <xf numFmtId="2" fontId="20" fillId="0" borderId="6" xfId="15" applyNumberFormat="1" applyFont="1" applyBorder="1"/>
    <xf numFmtId="2" fontId="19" fillId="0" borderId="52" xfId="15" applyNumberFormat="1" applyFont="1" applyBorder="1"/>
    <xf numFmtId="2" fontId="19" fillId="0" borderId="46" xfId="15" applyNumberFormat="1" applyFont="1" applyBorder="1"/>
    <xf numFmtId="2" fontId="19" fillId="0" borderId="11" xfId="15" applyNumberFormat="1" applyFont="1" applyBorder="1"/>
    <xf numFmtId="0" fontId="19" fillId="16" borderId="37" xfId="15" applyFont="1" applyFill="1" applyBorder="1" applyAlignment="1">
      <alignment horizontal="center"/>
    </xf>
    <xf numFmtId="43" fontId="19" fillId="0" borderId="52" xfId="17" applyFont="1" applyBorder="1" applyAlignment="1"/>
    <xf numFmtId="0" fontId="19" fillId="0" borderId="11" xfId="15" applyFont="1" applyBorder="1"/>
    <xf numFmtId="2" fontId="20" fillId="0" borderId="8" xfId="15" applyNumberFormat="1" applyFont="1" applyBorder="1"/>
    <xf numFmtId="2" fontId="20" fillId="0" borderId="9" xfId="15" applyNumberFormat="1" applyFont="1" applyBorder="1"/>
    <xf numFmtId="43" fontId="22" fillId="0" borderId="10" xfId="17" applyFont="1" applyBorder="1" applyAlignment="1"/>
    <xf numFmtId="2" fontId="19" fillId="0" borderId="5" xfId="15" applyNumberFormat="1" applyFont="1" applyBorder="1"/>
    <xf numFmtId="43" fontId="19" fillId="0" borderId="7" xfId="17" applyFont="1" applyBorder="1" applyAlignment="1"/>
    <xf numFmtId="43" fontId="19" fillId="0" borderId="50" xfId="15" applyNumberFormat="1" applyFont="1" applyBorder="1"/>
    <xf numFmtId="9" fontId="19" fillId="0" borderId="44" xfId="18" applyFont="1" applyFill="1" applyBorder="1"/>
    <xf numFmtId="2" fontId="19" fillId="0" borderId="49" xfId="15" applyNumberFormat="1" applyFont="1" applyBorder="1" applyAlignment="1">
      <alignment horizontal="center"/>
    </xf>
    <xf numFmtId="2" fontId="19" fillId="0" borderId="37" xfId="15" applyNumberFormat="1" applyFont="1" applyBorder="1" applyAlignment="1">
      <alignment horizontal="center"/>
    </xf>
    <xf numFmtId="166" fontId="19" fillId="14" borderId="15" xfId="16" applyNumberFormat="1" applyFont="1" applyFill="1" applyBorder="1" applyAlignment="1"/>
    <xf numFmtId="167" fontId="19" fillId="0" borderId="15" xfId="17" applyNumberFormat="1" applyFont="1" applyBorder="1" applyAlignment="1">
      <alignment horizontal="center" vertical="center"/>
    </xf>
    <xf numFmtId="168" fontId="19" fillId="0" borderId="15" xfId="17" applyNumberFormat="1" applyFont="1" applyBorder="1" applyAlignment="1">
      <alignment horizontal="center"/>
    </xf>
    <xf numFmtId="169" fontId="19" fillId="0" borderId="45" xfId="15" applyNumberFormat="1" applyFont="1" applyBorder="1"/>
    <xf numFmtId="166" fontId="19" fillId="14" borderId="44" xfId="16" applyNumberFormat="1" applyFont="1" applyFill="1" applyBorder="1" applyAlignment="1"/>
    <xf numFmtId="0" fontId="19" fillId="0" borderId="37" xfId="15" applyFont="1" applyBorder="1"/>
    <xf numFmtId="0" fontId="19" fillId="9" borderId="0" xfId="15" applyFont="1" applyFill="1"/>
    <xf numFmtId="2" fontId="19" fillId="0" borderId="50" xfId="15" applyNumberFormat="1" applyFont="1" applyBorder="1" applyAlignment="1">
      <alignment horizontal="center"/>
    </xf>
    <xf numFmtId="0" fontId="19" fillId="12" borderId="5" xfId="15" applyFont="1" applyFill="1" applyBorder="1"/>
    <xf numFmtId="0" fontId="19" fillId="12" borderId="11" xfId="15" applyFont="1" applyFill="1" applyBorder="1"/>
    <xf numFmtId="170" fontId="23" fillId="12" borderId="10" xfId="15" applyNumberFormat="1" applyFont="1" applyFill="1" applyBorder="1"/>
    <xf numFmtId="9" fontId="23" fillId="12" borderId="11" xfId="15" applyNumberFormat="1" applyFont="1" applyFill="1" applyBorder="1"/>
    <xf numFmtId="166" fontId="20" fillId="14" borderId="8" xfId="16" applyNumberFormat="1" applyFont="1" applyFill="1" applyBorder="1" applyAlignment="1"/>
    <xf numFmtId="0" fontId="19" fillId="14" borderId="9" xfId="15" applyFont="1" applyFill="1" applyBorder="1"/>
    <xf numFmtId="9" fontId="20" fillId="14" borderId="9" xfId="15" applyNumberFormat="1" applyFont="1" applyFill="1" applyBorder="1" applyAlignment="1">
      <alignment horizontal="center"/>
    </xf>
    <xf numFmtId="169" fontId="19" fillId="14" borderId="10" xfId="15" applyNumberFormat="1" applyFont="1" applyFill="1" applyBorder="1"/>
    <xf numFmtId="0" fontId="20" fillId="17" borderId="8" xfId="15" applyFont="1" applyFill="1" applyBorder="1"/>
    <xf numFmtId="0" fontId="19" fillId="17" borderId="9" xfId="15" applyFont="1" applyFill="1" applyBorder="1"/>
    <xf numFmtId="170" fontId="23" fillId="17" borderId="10" xfId="15" applyNumberFormat="1" applyFont="1" applyFill="1" applyBorder="1"/>
    <xf numFmtId="0" fontId="19" fillId="18" borderId="8" xfId="15" applyFont="1" applyFill="1" applyBorder="1"/>
    <xf numFmtId="0" fontId="19" fillId="18" borderId="9" xfId="15" applyFont="1" applyFill="1" applyBorder="1"/>
    <xf numFmtId="9" fontId="23" fillId="18" borderId="10" xfId="18" applyFont="1" applyFill="1" applyBorder="1" applyAlignment="1"/>
    <xf numFmtId="0" fontId="20" fillId="0" borderId="0" xfId="15" applyFont="1"/>
    <xf numFmtId="2" fontId="6" fillId="4" borderId="2" xfId="15" applyNumberFormat="1" applyFont="1" applyFill="1" applyBorder="1" applyAlignment="1">
      <alignment horizontal="center"/>
    </xf>
    <xf numFmtId="2" fontId="6" fillId="4" borderId="3" xfId="15" applyNumberFormat="1" applyFont="1" applyFill="1" applyBorder="1" applyAlignment="1">
      <alignment horizontal="center"/>
    </xf>
    <xf numFmtId="2" fontId="6" fillId="4" borderId="4" xfId="15" applyNumberFormat="1" applyFont="1" applyFill="1" applyBorder="1" applyAlignment="1">
      <alignment horizontal="center"/>
    </xf>
    <xf numFmtId="2" fontId="4" fillId="0" borderId="0" xfId="15" applyNumberFormat="1" applyFont="1"/>
    <xf numFmtId="0" fontId="4" fillId="0" borderId="0" xfId="15" applyFont="1"/>
    <xf numFmtId="2" fontId="6" fillId="4" borderId="5" xfId="15" applyNumberFormat="1" applyFont="1" applyFill="1" applyBorder="1" applyAlignment="1">
      <alignment horizontal="center"/>
    </xf>
    <xf numFmtId="2" fontId="6" fillId="4" borderId="6" xfId="15" applyNumberFormat="1" applyFont="1" applyFill="1" applyBorder="1" applyAlignment="1">
      <alignment horizontal="center"/>
    </xf>
    <xf numFmtId="2" fontId="6" fillId="4" borderId="7" xfId="15" applyNumberFormat="1" applyFont="1" applyFill="1" applyBorder="1" applyAlignment="1">
      <alignment horizontal="center"/>
    </xf>
    <xf numFmtId="43" fontId="7" fillId="2" borderId="11" xfId="17" applyFont="1" applyFill="1" applyBorder="1" applyAlignment="1" applyProtection="1">
      <alignment vertical="center"/>
    </xf>
    <xf numFmtId="43" fontId="5" fillId="0" borderId="8" xfId="17" applyFont="1" applyFill="1" applyBorder="1" applyAlignment="1" applyProtection="1">
      <alignment horizontal="center" vertical="center" wrapText="1"/>
    </xf>
    <xf numFmtId="43" fontId="5" fillId="0" borderId="11" xfId="17" applyFont="1" applyFill="1" applyBorder="1" applyAlignment="1" applyProtection="1">
      <alignment horizontal="center" vertical="center" wrapText="1"/>
    </xf>
    <xf numFmtId="2" fontId="4" fillId="0" borderId="0" xfId="15" applyNumberFormat="1" applyFont="1" applyAlignment="1">
      <alignment horizontal="center" vertical="center"/>
    </xf>
    <xf numFmtId="0" fontId="4" fillId="0" borderId="0" xfId="15" applyFont="1" applyAlignment="1">
      <alignment horizontal="center" vertical="center"/>
    </xf>
    <xf numFmtId="2" fontId="5" fillId="2" borderId="12" xfId="19" applyNumberFormat="1" applyFont="1" applyFill="1" applyBorder="1" applyAlignment="1">
      <alignment horizontal="center" vertical="center"/>
    </xf>
    <xf numFmtId="2" fontId="5" fillId="2" borderId="12" xfId="19" applyNumberFormat="1" applyFont="1" applyFill="1" applyBorder="1" applyAlignment="1">
      <alignment horizontal="left" vertical="center" wrapText="1"/>
    </xf>
    <xf numFmtId="43" fontId="5" fillId="2" borderId="12" xfId="17" applyFont="1" applyFill="1" applyBorder="1" applyAlignment="1">
      <alignment horizontal="left" vertical="center" wrapText="1"/>
    </xf>
    <xf numFmtId="43" fontId="5" fillId="2" borderId="13" xfId="17" applyFont="1" applyFill="1" applyBorder="1" applyAlignment="1">
      <alignment horizontal="left" vertical="center" wrapText="1"/>
    </xf>
    <xf numFmtId="2" fontId="4" fillId="3" borderId="43" xfId="19" applyNumberFormat="1" applyFont="1" applyFill="1" applyBorder="1" applyAlignment="1" applyProtection="1">
      <alignment horizontal="center" wrapText="1"/>
    </xf>
    <xf numFmtId="0" fontId="4" fillId="3" borderId="42" xfId="19" applyNumberFormat="1" applyFont="1" applyFill="1" applyBorder="1" applyAlignment="1" applyProtection="1">
      <alignment wrapText="1"/>
    </xf>
    <xf numFmtId="0" fontId="4" fillId="3" borderId="42" xfId="19" applyNumberFormat="1" applyFont="1" applyFill="1" applyBorder="1" applyAlignment="1" applyProtection="1">
      <alignment horizontal="center" wrapText="1"/>
    </xf>
    <xf numFmtId="1" fontId="4" fillId="3" borderId="15" xfId="19" applyNumberFormat="1" applyFont="1" applyFill="1" applyBorder="1" applyAlignment="1" applyProtection="1">
      <alignment horizontal="center" wrapText="1"/>
      <protection locked="0"/>
    </xf>
    <xf numFmtId="43" fontId="4" fillId="3" borderId="45" xfId="17" applyFont="1" applyFill="1" applyBorder="1" applyAlignment="1" applyProtection="1">
      <alignment horizontal="center" wrapText="1"/>
      <protection locked="0"/>
    </xf>
    <xf numFmtId="43" fontId="4" fillId="3" borderId="45" xfId="17" applyFont="1" applyFill="1" applyBorder="1" applyAlignment="1" applyProtection="1">
      <alignment horizontal="right" wrapText="1"/>
      <protection locked="0"/>
    </xf>
    <xf numFmtId="3" fontId="4" fillId="3" borderId="15" xfId="19" applyNumberFormat="1" applyFont="1" applyFill="1" applyBorder="1" applyAlignment="1" applyProtection="1">
      <alignment horizontal="center" wrapText="1"/>
      <protection locked="0"/>
    </xf>
    <xf numFmtId="3" fontId="4" fillId="3" borderId="42" xfId="19" applyNumberFormat="1" applyFont="1" applyFill="1" applyBorder="1" applyAlignment="1" applyProtection="1">
      <alignment horizontal="center" wrapText="1"/>
      <protection locked="0"/>
    </xf>
    <xf numFmtId="43" fontId="4" fillId="3" borderId="44" xfId="17" applyFont="1" applyFill="1" applyBorder="1" applyAlignment="1" applyProtection="1">
      <alignment horizontal="center" wrapText="1"/>
      <protection locked="0"/>
    </xf>
    <xf numFmtId="3" fontId="4" fillId="3" borderId="18" xfId="19" applyNumberFormat="1" applyFont="1" applyFill="1" applyBorder="1" applyAlignment="1" applyProtection="1">
      <alignment horizontal="center" wrapText="1"/>
      <protection locked="0"/>
    </xf>
    <xf numFmtId="43" fontId="4" fillId="3" borderId="19" xfId="17" applyFont="1" applyFill="1" applyBorder="1" applyAlignment="1" applyProtection="1">
      <alignment horizontal="center" wrapText="1"/>
    </xf>
    <xf numFmtId="43" fontId="4" fillId="3" borderId="42" xfId="17" applyFont="1" applyFill="1" applyBorder="1" applyAlignment="1" applyProtection="1">
      <alignment horizontal="center" wrapText="1"/>
    </xf>
    <xf numFmtId="43" fontId="4" fillId="0" borderId="0" xfId="17" applyFont="1"/>
    <xf numFmtId="43" fontId="4" fillId="0" borderId="0" xfId="17" applyFont="1" applyFill="1" applyBorder="1"/>
    <xf numFmtId="0" fontId="4" fillId="3" borderId="42" xfId="19" applyNumberFormat="1" applyFont="1" applyFill="1" applyBorder="1" applyAlignment="1" applyProtection="1"/>
    <xf numFmtId="2" fontId="4" fillId="3" borderId="43" xfId="19" applyNumberFormat="1" applyFont="1" applyFill="1" applyBorder="1" applyAlignment="1" applyProtection="1">
      <alignment horizontal="center"/>
    </xf>
    <xf numFmtId="0" fontId="4" fillId="3" borderId="42" xfId="19" applyNumberFormat="1" applyFont="1" applyFill="1" applyBorder="1" applyAlignment="1" applyProtection="1">
      <alignment horizontal="center"/>
    </xf>
    <xf numFmtId="43" fontId="4" fillId="3" borderId="44" xfId="17" applyFont="1" applyFill="1" applyBorder="1" applyAlignment="1" applyProtection="1">
      <alignment horizontal="center"/>
      <protection locked="0"/>
    </xf>
    <xf numFmtId="43" fontId="4" fillId="3" borderId="45" xfId="17" applyFont="1" applyFill="1" applyBorder="1" applyAlignment="1" applyProtection="1">
      <alignment horizontal="right"/>
      <protection locked="0"/>
    </xf>
    <xf numFmtId="0" fontId="5" fillId="2" borderId="20" xfId="19" applyFont="1" applyFill="1" applyBorder="1" applyAlignment="1">
      <alignment horizontal="left" vertical="center"/>
    </xf>
    <xf numFmtId="0" fontId="4" fillId="2" borderId="20" xfId="19" applyFont="1" applyFill="1" applyBorder="1" applyAlignment="1" applyProtection="1">
      <alignment horizontal="center" vertical="center" wrapText="1"/>
    </xf>
    <xf numFmtId="4" fontId="4" fillId="2" borderId="20" xfId="19" applyNumberFormat="1" applyFont="1" applyFill="1" applyBorder="1" applyAlignment="1" applyProtection="1">
      <alignment horizontal="center" vertical="center" wrapText="1"/>
    </xf>
    <xf numFmtId="43" fontId="4" fillId="2" borderId="21" xfId="17" applyFont="1" applyFill="1" applyBorder="1" applyAlignment="1" applyProtection="1">
      <alignment horizontal="center" vertical="center" wrapText="1"/>
    </xf>
    <xf numFmtId="43" fontId="4" fillId="2" borderId="21" xfId="17" applyFont="1" applyFill="1" applyBorder="1" applyAlignment="1" applyProtection="1">
      <alignment horizontal="right" vertical="center" wrapText="1"/>
    </xf>
    <xf numFmtId="3" fontId="4" fillId="3" borderId="42" xfId="19" applyNumberFormat="1" applyFont="1" applyFill="1" applyBorder="1" applyAlignment="1" applyProtection="1">
      <alignment horizontal="center" wrapText="1"/>
    </xf>
    <xf numFmtId="43" fontId="4" fillId="3" borderId="44" xfId="17" applyFont="1" applyFill="1" applyBorder="1" applyAlignment="1" applyProtection="1">
      <alignment horizontal="center" wrapText="1"/>
    </xf>
    <xf numFmtId="43" fontId="4" fillId="3" borderId="44" xfId="17" applyFont="1" applyFill="1" applyBorder="1" applyAlignment="1" applyProtection="1">
      <alignment horizontal="right" wrapText="1"/>
    </xf>
    <xf numFmtId="164" fontId="4" fillId="3" borderId="42" xfId="19" applyNumberFormat="1" applyFont="1" applyFill="1" applyBorder="1" applyAlignment="1" applyProtection="1">
      <alignment horizontal="center" wrapText="1"/>
    </xf>
    <xf numFmtId="2" fontId="5" fillId="2" borderId="22" xfId="19" applyNumberFormat="1" applyFont="1" applyFill="1" applyBorder="1" applyAlignment="1" applyProtection="1">
      <alignment horizontal="center"/>
    </xf>
    <xf numFmtId="0" fontId="5" fillId="2" borderId="23" xfId="19" applyFont="1" applyFill="1" applyBorder="1" applyAlignment="1">
      <alignment horizontal="left" vertical="center" wrapText="1"/>
    </xf>
    <xf numFmtId="0" fontId="4" fillId="2" borderId="23" xfId="19" applyFont="1" applyFill="1" applyBorder="1" applyAlignment="1">
      <alignment horizontal="left" vertical="center" wrapText="1"/>
    </xf>
    <xf numFmtId="164" fontId="4" fillId="2" borderId="23" xfId="19" applyNumberFormat="1" applyFont="1" applyFill="1" applyBorder="1" applyAlignment="1">
      <alignment horizontal="center"/>
    </xf>
    <xf numFmtId="43" fontId="4" fillId="2" borderId="24" xfId="17" applyFont="1" applyFill="1" applyBorder="1" applyAlignment="1">
      <alignment horizontal="center"/>
    </xf>
    <xf numFmtId="43" fontId="4" fillId="2" borderId="24" xfId="17" applyFont="1" applyFill="1" applyBorder="1" applyAlignment="1">
      <alignment horizontal="right"/>
    </xf>
    <xf numFmtId="43" fontId="4" fillId="3" borderId="44" xfId="17" applyFont="1" applyFill="1" applyBorder="1" applyAlignment="1" applyProtection="1">
      <alignment horizontal="right" wrapText="1"/>
      <protection locked="0"/>
    </xf>
    <xf numFmtId="43" fontId="4" fillId="3" borderId="42" xfId="17" applyFont="1" applyFill="1" applyBorder="1" applyAlignment="1" applyProtection="1">
      <alignment horizontal="center" wrapText="1"/>
      <protection locked="0"/>
    </xf>
    <xf numFmtId="43" fontId="4" fillId="3" borderId="25" xfId="17" applyFont="1" applyFill="1" applyBorder="1" applyAlignment="1" applyProtection="1">
      <alignment horizontal="right" wrapText="1"/>
      <protection locked="0"/>
    </xf>
    <xf numFmtId="2" fontId="5" fillId="0" borderId="0" xfId="15" applyNumberFormat="1" applyFont="1"/>
    <xf numFmtId="0" fontId="5" fillId="0" borderId="0" xfId="15" applyFont="1"/>
    <xf numFmtId="0" fontId="4" fillId="0" borderId="42" xfId="15" applyFont="1" applyBorder="1" applyAlignment="1">
      <alignment horizontal="center"/>
    </xf>
    <xf numFmtId="2" fontId="4" fillId="3" borderId="26" xfId="19" applyNumberFormat="1" applyFont="1" applyFill="1" applyBorder="1" applyAlignment="1" applyProtection="1">
      <alignment horizontal="center" wrapText="1"/>
    </xf>
    <xf numFmtId="0" fontId="4" fillId="3" borderId="27" xfId="19" applyNumberFormat="1" applyFont="1" applyFill="1" applyBorder="1" applyAlignment="1" applyProtection="1">
      <alignment wrapText="1"/>
    </xf>
    <xf numFmtId="0" fontId="4" fillId="3" borderId="27" xfId="19" applyNumberFormat="1" applyFont="1" applyFill="1" applyBorder="1" applyAlignment="1" applyProtection="1">
      <alignment horizontal="center" wrapText="1"/>
    </xf>
    <xf numFmtId="3" fontId="4" fillId="3" borderId="27" xfId="19" applyNumberFormat="1" applyFont="1" applyFill="1" applyBorder="1" applyAlignment="1" applyProtection="1">
      <alignment horizontal="center" wrapText="1"/>
      <protection locked="0"/>
    </xf>
    <xf numFmtId="43" fontId="4" fillId="3" borderId="28" xfId="17" applyFont="1" applyFill="1" applyBorder="1" applyAlignment="1" applyProtection="1">
      <alignment horizontal="center" wrapText="1"/>
      <protection locked="0"/>
    </xf>
    <xf numFmtId="43" fontId="4" fillId="3" borderId="28" xfId="17" applyFont="1" applyFill="1" applyBorder="1" applyAlignment="1" applyProtection="1">
      <alignment horizontal="right" wrapText="1"/>
      <protection locked="0"/>
    </xf>
    <xf numFmtId="0" fontId="5" fillId="2" borderId="29" xfId="19" applyNumberFormat="1" applyFont="1" applyFill="1" applyBorder="1" applyAlignment="1" applyProtection="1"/>
    <xf numFmtId="0" fontId="4" fillId="2" borderId="29" xfId="19" applyNumberFormat="1" applyFont="1" applyFill="1" applyBorder="1" applyAlignment="1" applyProtection="1">
      <alignment horizontal="center" wrapText="1"/>
    </xf>
    <xf numFmtId="4" fontId="4" fillId="2" borderId="29" xfId="19" applyNumberFormat="1" applyFont="1" applyFill="1" applyBorder="1" applyAlignment="1" applyProtection="1">
      <alignment horizontal="center" wrapText="1"/>
    </xf>
    <xf numFmtId="43" fontId="4" fillId="2" borderId="30" xfId="17" applyFont="1" applyFill="1" applyBorder="1" applyAlignment="1" applyProtection="1">
      <alignment horizontal="center" wrapText="1"/>
    </xf>
    <xf numFmtId="43" fontId="4" fillId="2" borderId="30" xfId="17" applyFont="1" applyFill="1" applyBorder="1" applyAlignment="1" applyProtection="1">
      <alignment horizontal="right" wrapText="1"/>
    </xf>
    <xf numFmtId="2" fontId="4" fillId="3" borderId="31" xfId="19" applyNumberFormat="1" applyFont="1" applyFill="1" applyBorder="1" applyAlignment="1" applyProtection="1">
      <alignment horizontal="center" wrapText="1"/>
    </xf>
    <xf numFmtId="0" fontId="4" fillId="3" borderId="15" xfId="19" applyNumberFormat="1" applyFont="1" applyFill="1" applyBorder="1" applyAlignment="1" applyProtection="1">
      <alignment horizontal="left" wrapText="1"/>
    </xf>
    <xf numFmtId="0" fontId="4" fillId="3" borderId="15" xfId="19" applyNumberFormat="1" applyFont="1" applyFill="1" applyBorder="1" applyAlignment="1" applyProtection="1">
      <alignment horizontal="center" wrapText="1"/>
    </xf>
    <xf numFmtId="4" fontId="4" fillId="3" borderId="15" xfId="19" applyNumberFormat="1" applyFont="1" applyFill="1" applyBorder="1" applyAlignment="1" applyProtection="1">
      <alignment horizontal="center" wrapText="1"/>
      <protection locked="0"/>
    </xf>
    <xf numFmtId="0" fontId="5" fillId="2" borderId="29" xfId="19" applyNumberFormat="1" applyFont="1" applyFill="1" applyBorder="1" applyAlignment="1" applyProtection="1">
      <alignment horizontal="left" wrapText="1"/>
    </xf>
    <xf numFmtId="4" fontId="4" fillId="2" borderId="29" xfId="19" applyNumberFormat="1" applyFont="1" applyFill="1" applyBorder="1" applyAlignment="1" applyProtection="1">
      <alignment horizontal="center" wrapText="1"/>
      <protection locked="0"/>
    </xf>
    <xf numFmtId="43" fontId="4" fillId="2" borderId="30" xfId="17" applyFont="1" applyFill="1" applyBorder="1" applyAlignment="1" applyProtection="1">
      <alignment horizontal="center" wrapText="1"/>
      <protection locked="0"/>
    </xf>
    <xf numFmtId="43" fontId="4" fillId="2" borderId="30" xfId="17" applyFont="1" applyFill="1" applyBorder="1" applyAlignment="1" applyProtection="1">
      <alignment horizontal="right" wrapText="1"/>
      <protection locked="0"/>
    </xf>
    <xf numFmtId="0" fontId="4" fillId="3" borderId="42" xfId="19" applyFont="1" applyFill="1" applyBorder="1" applyAlignment="1">
      <alignment horizontal="center" vertical="center" wrapText="1"/>
    </xf>
    <xf numFmtId="2" fontId="5" fillId="2" borderId="32" xfId="19" applyNumberFormat="1" applyFont="1" applyFill="1" applyBorder="1" applyAlignment="1">
      <alignment horizontal="center" vertical="center"/>
    </xf>
    <xf numFmtId="0" fontId="4" fillId="3" borderId="15" xfId="19" applyNumberFormat="1" applyFont="1" applyFill="1" applyBorder="1" applyAlignment="1" applyProtection="1">
      <alignment wrapText="1"/>
    </xf>
    <xf numFmtId="2" fontId="4" fillId="3" borderId="0" xfId="15" applyNumberFormat="1" applyFont="1" applyFill="1"/>
    <xf numFmtId="0" fontId="4" fillId="3" borderId="0" xfId="15" applyFont="1" applyFill="1"/>
    <xf numFmtId="2" fontId="4" fillId="3" borderId="33" xfId="19" applyNumberFormat="1" applyFont="1" applyFill="1" applyBorder="1" applyAlignment="1" applyProtection="1">
      <alignment horizontal="center" vertical="center" wrapText="1"/>
    </xf>
    <xf numFmtId="0" fontId="5" fillId="3" borderId="34" xfId="19" applyFont="1" applyFill="1" applyBorder="1" applyAlignment="1" applyProtection="1">
      <alignment horizontal="center" vertical="center" wrapText="1"/>
    </xf>
    <xf numFmtId="0" fontId="4" fillId="3" borderId="34" xfId="19" applyFont="1" applyFill="1" applyBorder="1" applyAlignment="1" applyProtection="1">
      <alignment horizontal="center" vertical="center" wrapText="1"/>
    </xf>
    <xf numFmtId="4" fontId="4" fillId="3" borderId="34" xfId="19" applyNumberFormat="1" applyFont="1" applyFill="1" applyBorder="1" applyAlignment="1" applyProtection="1">
      <alignment horizontal="center" vertical="center" wrapText="1"/>
    </xf>
    <xf numFmtId="43" fontId="4" fillId="3" borderId="35" xfId="17" applyFont="1" applyFill="1" applyBorder="1" applyAlignment="1" applyProtection="1">
      <alignment horizontal="center" vertical="center" wrapText="1"/>
    </xf>
    <xf numFmtId="43" fontId="4" fillId="3" borderId="35" xfId="17" applyFont="1" applyFill="1" applyBorder="1" applyAlignment="1" applyProtection="1">
      <alignment horizontal="right" vertical="center" wrapText="1"/>
    </xf>
    <xf numFmtId="165" fontId="4" fillId="3" borderId="15" xfId="19" applyNumberFormat="1" applyFont="1" applyFill="1" applyBorder="1" applyAlignment="1" applyProtection="1">
      <alignment horizontal="center" wrapText="1"/>
    </xf>
    <xf numFmtId="43" fontId="4" fillId="3" borderId="19" xfId="17" applyFont="1" applyFill="1" applyBorder="1" applyAlignment="1" applyProtection="1">
      <alignment horizontal="center" wrapText="1"/>
      <protection locked="0"/>
    </xf>
    <xf numFmtId="43" fontId="4" fillId="3" borderId="36" xfId="17" applyFont="1" applyFill="1" applyBorder="1" applyAlignment="1" applyProtection="1">
      <alignment horizontal="right" wrapText="1"/>
      <protection locked="0"/>
    </xf>
    <xf numFmtId="43" fontId="4" fillId="3" borderId="37" xfId="17" applyFont="1" applyFill="1" applyBorder="1" applyAlignment="1" applyProtection="1">
      <alignment horizontal="right" wrapText="1"/>
      <protection locked="0"/>
    </xf>
    <xf numFmtId="43" fontId="4" fillId="3" borderId="45" xfId="17" applyFont="1" applyFill="1" applyBorder="1" applyAlignment="1">
      <alignment horizontal="center"/>
    </xf>
    <xf numFmtId="43" fontId="4" fillId="3" borderId="38" xfId="17" applyFont="1" applyFill="1" applyBorder="1" applyAlignment="1">
      <alignment horizontal="right"/>
    </xf>
    <xf numFmtId="2" fontId="4" fillId="3" borderId="43" xfId="19" applyNumberFormat="1" applyFont="1" applyFill="1" applyBorder="1" applyAlignment="1">
      <alignment horizontal="center" vertical="center"/>
    </xf>
    <xf numFmtId="2" fontId="4" fillId="3" borderId="31" xfId="19" applyNumberFormat="1" applyFont="1" applyFill="1" applyBorder="1" applyAlignment="1">
      <alignment horizontal="center" vertical="center"/>
    </xf>
    <xf numFmtId="2" fontId="4" fillId="3" borderId="39" xfId="19" applyNumberFormat="1" applyFont="1" applyFill="1" applyBorder="1" applyAlignment="1">
      <alignment horizontal="center" vertical="center"/>
    </xf>
    <xf numFmtId="0" fontId="4" fillId="3" borderId="40" xfId="19" applyNumberFormat="1" applyFont="1" applyFill="1" applyBorder="1" applyAlignment="1" applyProtection="1"/>
    <xf numFmtId="0" fontId="4" fillId="3" borderId="40" xfId="19" applyNumberFormat="1" applyFont="1" applyFill="1" applyBorder="1" applyAlignment="1" applyProtection="1">
      <alignment horizontal="center" wrapText="1"/>
    </xf>
    <xf numFmtId="3" fontId="4" fillId="3" borderId="40" xfId="19" applyNumberFormat="1" applyFont="1" applyFill="1" applyBorder="1" applyAlignment="1" applyProtection="1">
      <alignment horizontal="center" wrapText="1"/>
      <protection locked="0"/>
    </xf>
    <xf numFmtId="43" fontId="4" fillId="3" borderId="41" xfId="17" applyFont="1" applyFill="1" applyBorder="1" applyAlignment="1" applyProtection="1">
      <alignment horizontal="center" wrapText="1"/>
      <protection locked="0"/>
    </xf>
    <xf numFmtId="43" fontId="4" fillId="3" borderId="41" xfId="17" applyFont="1" applyFill="1" applyBorder="1" applyAlignment="1" applyProtection="1">
      <alignment horizontal="right" wrapText="1"/>
      <protection locked="0"/>
    </xf>
    <xf numFmtId="2" fontId="5" fillId="2" borderId="33" xfId="19" applyNumberFormat="1" applyFont="1" applyFill="1" applyBorder="1" applyAlignment="1" applyProtection="1">
      <alignment horizontal="center" vertical="center"/>
    </xf>
    <xf numFmtId="0" fontId="5" fillId="2" borderId="34" xfId="19" applyFont="1" applyFill="1" applyBorder="1" applyAlignment="1" applyProtection="1">
      <alignment vertical="center" wrapText="1"/>
    </xf>
    <xf numFmtId="0" fontId="4" fillId="2" borderId="34" xfId="19" applyFont="1" applyFill="1" applyBorder="1" applyAlignment="1" applyProtection="1">
      <alignment horizontal="center" vertical="center" wrapText="1"/>
    </xf>
    <xf numFmtId="3" fontId="4" fillId="2" borderId="34" xfId="19" applyNumberFormat="1" applyFont="1" applyFill="1" applyBorder="1" applyAlignment="1" applyProtection="1">
      <alignment horizontal="center" vertical="center" wrapText="1"/>
    </xf>
    <xf numFmtId="43" fontId="4" fillId="2" borderId="35" xfId="17" applyFont="1" applyFill="1" applyBorder="1" applyAlignment="1" applyProtection="1">
      <alignment horizontal="center" vertical="center" wrapText="1"/>
    </xf>
    <xf numFmtId="43" fontId="4" fillId="2" borderId="35" xfId="17" applyFont="1" applyFill="1" applyBorder="1" applyAlignment="1" applyProtection="1">
      <alignment horizontal="right" vertical="center" wrapText="1"/>
    </xf>
    <xf numFmtId="2" fontId="4" fillId="3" borderId="12" xfId="19" applyNumberFormat="1" applyFont="1" applyFill="1" applyBorder="1" applyAlignment="1">
      <alignment horizontal="center" vertical="center" wrapText="1"/>
    </xf>
    <xf numFmtId="0" fontId="5" fillId="3" borderId="20" xfId="19" applyFont="1" applyFill="1" applyBorder="1" applyAlignment="1" applyProtection="1">
      <alignment horizontal="center" vertical="center" wrapText="1"/>
    </xf>
    <xf numFmtId="0" fontId="4" fillId="3" borderId="20" xfId="19" applyFont="1" applyFill="1" applyBorder="1" applyAlignment="1" applyProtection="1">
      <alignment vertical="center" wrapText="1"/>
    </xf>
    <xf numFmtId="0" fontId="4" fillId="3" borderId="20" xfId="19" applyFont="1" applyFill="1" applyBorder="1" applyAlignment="1" applyProtection="1">
      <alignment horizontal="center" vertical="center" wrapText="1"/>
    </xf>
    <xf numFmtId="43" fontId="4" fillId="3" borderId="21" xfId="17" applyFont="1" applyFill="1" applyBorder="1" applyAlignment="1" applyProtection="1">
      <alignment horizontal="center" vertical="center" wrapText="1"/>
    </xf>
    <xf numFmtId="43" fontId="4" fillId="3" borderId="21" xfId="17" applyFont="1" applyFill="1" applyBorder="1" applyAlignment="1" applyProtection="1">
      <alignment horizontal="right" vertical="center" wrapText="1"/>
    </xf>
    <xf numFmtId="1" fontId="4" fillId="3" borderId="42" xfId="19" applyNumberFormat="1" applyFont="1" applyFill="1" applyBorder="1" applyAlignment="1">
      <alignment horizontal="center" vertical="center"/>
    </xf>
    <xf numFmtId="43" fontId="4" fillId="3" borderId="44" xfId="17" applyFont="1" applyFill="1" applyBorder="1" applyAlignment="1">
      <alignment horizontal="center" vertical="center"/>
    </xf>
    <xf numFmtId="43" fontId="4" fillId="3" borderId="44" xfId="17" applyFont="1" applyFill="1" applyBorder="1" applyAlignment="1">
      <alignment horizontal="right" vertical="center"/>
    </xf>
    <xf numFmtId="2" fontId="6" fillId="3" borderId="39" xfId="19" applyNumberFormat="1" applyFont="1" applyFill="1" applyBorder="1" applyAlignment="1">
      <alignment horizontal="center" vertical="center" wrapText="1"/>
    </xf>
    <xf numFmtId="0" fontId="5" fillId="3" borderId="40" xfId="19" applyFont="1" applyFill="1" applyBorder="1" applyAlignment="1" applyProtection="1">
      <alignment horizontal="center" vertical="center" wrapText="1"/>
    </xf>
    <xf numFmtId="0" fontId="6" fillId="3" borderId="40" xfId="19" applyFont="1" applyFill="1" applyBorder="1" applyAlignment="1" applyProtection="1">
      <alignment vertical="center" wrapText="1"/>
    </xf>
    <xf numFmtId="0" fontId="6" fillId="3" borderId="40" xfId="19" applyFont="1" applyFill="1" applyBorder="1" applyAlignment="1" applyProtection="1">
      <alignment horizontal="center" vertical="center" wrapText="1"/>
    </xf>
    <xf numFmtId="43" fontId="6" fillId="3" borderId="41" xfId="17" applyFont="1" applyFill="1" applyBorder="1" applyAlignment="1" applyProtection="1">
      <alignment horizontal="center" vertical="center" wrapText="1"/>
    </xf>
    <xf numFmtId="43" fontId="5" fillId="3" borderId="41" xfId="17" applyFont="1" applyFill="1" applyBorder="1" applyAlignment="1" applyProtection="1">
      <alignment horizontal="right" vertical="center" wrapText="1"/>
    </xf>
    <xf numFmtId="2" fontId="6" fillId="0" borderId="0" xfId="15" applyNumberFormat="1" applyFont="1"/>
    <xf numFmtId="0" fontId="6" fillId="0" borderId="0" xfId="15" applyFont="1"/>
    <xf numFmtId="0" fontId="11" fillId="0" borderId="0" xfId="15" applyFont="1"/>
    <xf numFmtId="0" fontId="12" fillId="0" borderId="0" xfId="20" applyFont="1"/>
    <xf numFmtId="0" fontId="11" fillId="0" borderId="0" xfId="15" applyFont="1" applyAlignment="1">
      <alignment horizontal="center"/>
    </xf>
    <xf numFmtId="43" fontId="4" fillId="0" borderId="0" xfId="17" applyFont="1" applyFill="1" applyAlignment="1">
      <alignment horizontal="center"/>
    </xf>
    <xf numFmtId="43" fontId="5" fillId="0" borderId="0" xfId="17" applyFont="1" applyAlignment="1">
      <alignment horizontal="right"/>
    </xf>
    <xf numFmtId="0" fontId="4" fillId="0" borderId="0" xfId="15" applyFont="1" applyAlignment="1">
      <alignment horizontal="center"/>
    </xf>
    <xf numFmtId="43" fontId="4" fillId="0" borderId="0" xfId="17" applyFont="1" applyAlignment="1">
      <alignment horizontal="right"/>
    </xf>
    <xf numFmtId="0" fontId="20" fillId="0" borderId="2" xfId="15" applyFont="1" applyBorder="1" applyAlignment="1">
      <alignment horizontal="center" vertical="center" wrapText="1"/>
    </xf>
    <xf numFmtId="0" fontId="20" fillId="0" borderId="3" xfId="15" applyFont="1" applyBorder="1" applyAlignment="1">
      <alignment horizontal="center" vertical="center" wrapText="1"/>
    </xf>
    <xf numFmtId="0" fontId="20" fillId="0" borderId="4" xfId="15" applyFont="1" applyBorder="1" applyAlignment="1">
      <alignment horizontal="center" vertical="center" wrapText="1"/>
    </xf>
    <xf numFmtId="0" fontId="20" fillId="0" borderId="46" xfId="15" applyFont="1" applyBorder="1" applyAlignment="1">
      <alignment horizontal="center" vertical="center" wrapText="1"/>
    </xf>
    <xf numFmtId="0" fontId="20" fillId="0" borderId="0" xfId="15" applyFont="1" applyBorder="1" applyAlignment="1">
      <alignment horizontal="center" vertical="center" wrapText="1"/>
    </xf>
    <xf numFmtId="0" fontId="20" fillId="0" borderId="52" xfId="15" applyFont="1" applyBorder="1" applyAlignment="1">
      <alignment horizontal="center" vertical="center" wrapText="1"/>
    </xf>
    <xf numFmtId="0" fontId="20" fillId="0" borderId="5" xfId="15" applyFont="1" applyBorder="1" applyAlignment="1">
      <alignment horizontal="center" vertical="center" wrapText="1"/>
    </xf>
    <xf numFmtId="0" fontId="20" fillId="0" borderId="6" xfId="15" applyFont="1" applyBorder="1" applyAlignment="1">
      <alignment horizontal="center" vertical="center" wrapText="1"/>
    </xf>
    <xf numFmtId="0" fontId="20" fillId="0" borderId="7" xfId="15" applyFont="1" applyBorder="1" applyAlignment="1">
      <alignment horizontal="center" vertical="center" wrapText="1"/>
    </xf>
    <xf numFmtId="0" fontId="19" fillId="0" borderId="42" xfId="15" applyFont="1" applyBorder="1"/>
    <xf numFmtId="43" fontId="19" fillId="0" borderId="42" xfId="15" applyNumberFormat="1" applyFont="1" applyBorder="1"/>
    <xf numFmtId="43" fontId="20" fillId="0" borderId="42" xfId="15" applyNumberFormat="1" applyFont="1" applyBorder="1"/>
    <xf numFmtId="0" fontId="20" fillId="0" borderId="0" xfId="15" applyFont="1" applyAlignment="1">
      <alignment horizontal="center"/>
    </xf>
    <xf numFmtId="0" fontId="20" fillId="0" borderId="0" xfId="15" applyFont="1" applyBorder="1" applyAlignment="1">
      <alignment horizontal="center" vertical="center" wrapText="1"/>
    </xf>
    <xf numFmtId="9" fontId="19" fillId="0" borderId="15" xfId="18" applyFont="1" applyBorder="1"/>
    <xf numFmtId="0" fontId="19" fillId="12" borderId="8" xfId="15" applyFont="1" applyFill="1" applyBorder="1"/>
    <xf numFmtId="0" fontId="19" fillId="12" borderId="9" xfId="15" applyFont="1" applyFill="1" applyBorder="1"/>
  </cellXfs>
  <cellStyles count="21">
    <cellStyle name="0,0_x000d__x000a_NA_x000d__x000a_" xfId="4" xr:uid="{00000000-0005-0000-0000-000000000000}"/>
    <cellStyle name="20% - Accent3 3" xfId="16" xr:uid="{B781DA32-3FDE-4D8D-A996-F0250C4CB982}"/>
    <cellStyle name="20% - Accent4" xfId="3" builtinId="42"/>
    <cellStyle name="20% - Accent4 2" xfId="12" xr:uid="{00000000-0005-0000-0000-000002000000}"/>
    <cellStyle name="20% - Accent4 3" xfId="14" xr:uid="{00000000-0005-0000-0000-000003000000}"/>
    <cellStyle name="20% - Accent4 4" xfId="19" xr:uid="{8CF19F0C-6389-45F7-90B5-5E29D48E23C2}"/>
    <cellStyle name="Accent4" xfId="2" builtinId="41"/>
    <cellStyle name="Accent4 2" xfId="11" xr:uid="{00000000-0005-0000-0000-000005000000}"/>
    <cellStyle name="Comma" xfId="1" builtinId="3"/>
    <cellStyle name="Comma 2" xfId="5" xr:uid="{00000000-0005-0000-0000-000007000000}"/>
    <cellStyle name="Comma 2 2" xfId="17" xr:uid="{66217BF2-A08D-4A37-A07C-FF73DC159992}"/>
    <cellStyle name="Comma 3" xfId="6" xr:uid="{00000000-0005-0000-0000-000008000000}"/>
    <cellStyle name="Normal" xfId="0" builtinId="0"/>
    <cellStyle name="Normal 2" xfId="7" xr:uid="{00000000-0005-0000-0000-00000A000000}"/>
    <cellStyle name="Normal 2 2" xfId="8" xr:uid="{00000000-0005-0000-0000-00000B000000}"/>
    <cellStyle name="Normal 2 3" xfId="15" xr:uid="{FFF41727-68AB-43D6-AF52-F3144F8DEDE5}"/>
    <cellStyle name="Normal 3" xfId="10" xr:uid="{00000000-0005-0000-0000-00000C000000}"/>
    <cellStyle name="Normal 4" xfId="13" xr:uid="{00000000-0005-0000-0000-00000D000000}"/>
    <cellStyle name="Percent 2" xfId="18" xr:uid="{411E1F28-FF1E-46A7-9B0D-5213EC258432}"/>
    <cellStyle name="常规_Quotation for Civil Works(按年度含SA1104)" xfId="9" xr:uid="{00000000-0005-0000-0000-00000E000000}"/>
    <cellStyle name="常规_Quotation for Civil Works(按年度含SA1104) 2" xfId="20" xr:uid="{7D0FD511-DBB8-4478-8225-154607E015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209B4-C432-4918-AC81-EC7E38610AC8}">
  <sheetPr>
    <pageSetUpPr fitToPage="1"/>
  </sheetPr>
  <dimension ref="B1:K88"/>
  <sheetViews>
    <sheetView showWhiteSpace="0" topLeftCell="A61" zoomScale="136" zoomScaleNormal="136" zoomScalePageLayoutView="77" workbookViewId="0">
      <selection activeCell="N63" sqref="N63"/>
    </sheetView>
  </sheetViews>
  <sheetFormatPr defaultColWidth="9.140625" defaultRowHeight="11.25"/>
  <cols>
    <col min="1" max="1" width="0.85546875" style="251" customWidth="1"/>
    <col min="2" max="2" width="5.7109375" style="250" customWidth="1"/>
    <col min="3" max="3" width="56.7109375" style="251" customWidth="1"/>
    <col min="4" max="4" width="4.85546875" style="251" customWidth="1"/>
    <col min="5" max="5" width="7" style="376" customWidth="1"/>
    <col min="6" max="6" width="9" style="374" customWidth="1"/>
    <col min="7" max="7" width="9.5703125" style="377" customWidth="1"/>
    <col min="8" max="9" width="8.7109375" style="250" customWidth="1"/>
    <col min="10" max="10" width="4.85546875" style="250" customWidth="1"/>
    <col min="11" max="11" width="6.5703125" style="250" customWidth="1"/>
    <col min="12" max="16384" width="9.140625" style="251"/>
  </cols>
  <sheetData>
    <row r="1" spans="2:11">
      <c r="B1" s="247" t="s">
        <v>0</v>
      </c>
      <c r="C1" s="248"/>
      <c r="D1" s="248"/>
      <c r="E1" s="248"/>
      <c r="F1" s="248"/>
      <c r="G1" s="249"/>
    </row>
    <row r="2" spans="2:11" ht="12" thickBot="1">
      <c r="B2" s="252" t="s">
        <v>1</v>
      </c>
      <c r="C2" s="253"/>
      <c r="D2" s="253"/>
      <c r="E2" s="253"/>
      <c r="F2" s="253"/>
      <c r="G2" s="254"/>
    </row>
    <row r="3" spans="2:11" ht="12" thickBot="1">
      <c r="B3" s="10"/>
      <c r="C3" s="11" t="s">
        <v>226</v>
      </c>
      <c r="D3" s="12" t="s">
        <v>2</v>
      </c>
      <c r="E3" s="149" t="s">
        <v>227</v>
      </c>
      <c r="F3" s="150"/>
      <c r="G3" s="255"/>
    </row>
    <row r="4" spans="2:11" s="259" customFormat="1" ht="12" thickBot="1">
      <c r="B4" s="14" t="s">
        <v>3</v>
      </c>
      <c r="C4" s="14" t="s">
        <v>4</v>
      </c>
      <c r="D4" s="14" t="s">
        <v>5</v>
      </c>
      <c r="E4" s="14" t="s">
        <v>6</v>
      </c>
      <c r="F4" s="256" t="s">
        <v>7</v>
      </c>
      <c r="G4" s="257" t="s">
        <v>8</v>
      </c>
      <c r="H4" s="250"/>
      <c r="I4" s="258"/>
      <c r="J4" s="258"/>
      <c r="K4" s="258"/>
    </row>
    <row r="5" spans="2:11">
      <c r="B5" s="260" t="s">
        <v>9</v>
      </c>
      <c r="C5" s="261" t="s">
        <v>10</v>
      </c>
      <c r="D5" s="261"/>
      <c r="E5" s="261"/>
      <c r="F5" s="262"/>
      <c r="G5" s="263"/>
    </row>
    <row r="6" spans="2:11">
      <c r="B6" s="264"/>
      <c r="C6" s="265" t="s">
        <v>11</v>
      </c>
      <c r="D6" s="266" t="s">
        <v>12</v>
      </c>
      <c r="E6" s="267">
        <v>0</v>
      </c>
      <c r="F6" s="268">
        <v>1500</v>
      </c>
      <c r="G6" s="269">
        <f>E6*F6</f>
        <v>0</v>
      </c>
    </row>
    <row r="7" spans="2:11">
      <c r="B7" s="264"/>
      <c r="C7" s="265" t="s">
        <v>13</v>
      </c>
      <c r="D7" s="266" t="s">
        <v>12</v>
      </c>
      <c r="E7" s="270">
        <v>0</v>
      </c>
      <c r="F7" s="268">
        <v>12000</v>
      </c>
      <c r="G7" s="269">
        <f t="shared" ref="G7:G26" si="0">E7*F7</f>
        <v>0</v>
      </c>
    </row>
    <row r="8" spans="2:11">
      <c r="B8" s="264"/>
      <c r="C8" s="265" t="s">
        <v>14</v>
      </c>
      <c r="D8" s="266" t="s">
        <v>15</v>
      </c>
      <c r="E8" s="270">
        <v>0</v>
      </c>
      <c r="F8" s="268">
        <v>90</v>
      </c>
      <c r="G8" s="269">
        <f t="shared" si="0"/>
        <v>0</v>
      </c>
    </row>
    <row r="9" spans="2:11">
      <c r="B9" s="264"/>
      <c r="C9" s="265" t="s">
        <v>16</v>
      </c>
      <c r="D9" s="266" t="s">
        <v>15</v>
      </c>
      <c r="E9" s="270">
        <v>0</v>
      </c>
      <c r="F9" s="268">
        <v>180</v>
      </c>
      <c r="G9" s="269">
        <f t="shared" si="0"/>
        <v>0</v>
      </c>
    </row>
    <row r="10" spans="2:11">
      <c r="B10" s="264"/>
      <c r="C10" s="265" t="s">
        <v>17</v>
      </c>
      <c r="D10" s="266" t="s">
        <v>15</v>
      </c>
      <c r="E10" s="270">
        <v>0</v>
      </c>
      <c r="F10" s="268">
        <v>360</v>
      </c>
      <c r="G10" s="269">
        <f t="shared" si="0"/>
        <v>0</v>
      </c>
    </row>
    <row r="11" spans="2:11">
      <c r="B11" s="264"/>
      <c r="C11" s="265" t="s">
        <v>18</v>
      </c>
      <c r="D11" s="266" t="s">
        <v>15</v>
      </c>
      <c r="E11" s="270">
        <v>5</v>
      </c>
      <c r="F11" s="268">
        <v>54</v>
      </c>
      <c r="G11" s="269">
        <f t="shared" si="0"/>
        <v>270</v>
      </c>
    </row>
    <row r="12" spans="2:11">
      <c r="B12" s="264"/>
      <c r="C12" s="265" t="s">
        <v>19</v>
      </c>
      <c r="D12" s="266" t="s">
        <v>15</v>
      </c>
      <c r="E12" s="271">
        <v>2</v>
      </c>
      <c r="F12" s="272">
        <v>6.2</v>
      </c>
      <c r="G12" s="269">
        <f t="shared" si="0"/>
        <v>12.4</v>
      </c>
    </row>
    <row r="13" spans="2:11">
      <c r="B13" s="264"/>
      <c r="C13" s="265" t="s">
        <v>114</v>
      </c>
      <c r="D13" s="266" t="s">
        <v>12</v>
      </c>
      <c r="E13" s="273">
        <v>13</v>
      </c>
      <c r="F13" s="274">
        <v>300</v>
      </c>
      <c r="G13" s="269">
        <f t="shared" si="0"/>
        <v>3900</v>
      </c>
    </row>
    <row r="14" spans="2:11">
      <c r="B14" s="264"/>
      <c r="C14" s="265" t="s">
        <v>20</v>
      </c>
      <c r="D14" s="271" t="s">
        <v>12</v>
      </c>
      <c r="E14" s="271">
        <v>0</v>
      </c>
      <c r="F14" s="275">
        <v>1800</v>
      </c>
      <c r="G14" s="269">
        <f t="shared" si="0"/>
        <v>0</v>
      </c>
    </row>
    <row r="15" spans="2:11">
      <c r="B15" s="264"/>
      <c r="C15" s="265" t="s">
        <v>21</v>
      </c>
      <c r="D15" s="266" t="s">
        <v>12</v>
      </c>
      <c r="E15" s="271">
        <v>3</v>
      </c>
      <c r="F15" s="272">
        <v>8000</v>
      </c>
      <c r="G15" s="269">
        <f t="shared" si="0"/>
        <v>24000</v>
      </c>
      <c r="H15" s="276"/>
      <c r="I15" s="277"/>
    </row>
    <row r="16" spans="2:11">
      <c r="B16" s="264"/>
      <c r="C16" s="265" t="s">
        <v>22</v>
      </c>
      <c r="D16" s="266" t="s">
        <v>12</v>
      </c>
      <c r="E16" s="271">
        <v>2</v>
      </c>
      <c r="F16" s="272">
        <v>12000</v>
      </c>
      <c r="G16" s="269">
        <f t="shared" si="0"/>
        <v>24000</v>
      </c>
      <c r="H16" s="276"/>
      <c r="I16" s="277"/>
    </row>
    <row r="17" spans="2:9">
      <c r="B17" s="264"/>
      <c r="C17" s="265" t="s">
        <v>23</v>
      </c>
      <c r="D17" s="266" t="s">
        <v>12</v>
      </c>
      <c r="E17" s="271">
        <v>0</v>
      </c>
      <c r="F17" s="272">
        <v>16000</v>
      </c>
      <c r="G17" s="269">
        <f t="shared" si="0"/>
        <v>0</v>
      </c>
      <c r="H17" s="276"/>
      <c r="I17" s="277"/>
    </row>
    <row r="18" spans="2:9">
      <c r="B18" s="264"/>
      <c r="C18" s="265" t="s">
        <v>24</v>
      </c>
      <c r="D18" s="266" t="s">
        <v>12</v>
      </c>
      <c r="E18" s="271">
        <v>5</v>
      </c>
      <c r="F18" s="272">
        <v>3000</v>
      </c>
      <c r="G18" s="269">
        <f t="shared" si="0"/>
        <v>15000</v>
      </c>
      <c r="H18" s="276"/>
      <c r="I18" s="277"/>
    </row>
    <row r="19" spans="2:9">
      <c r="B19" s="264"/>
      <c r="C19" s="265" t="s">
        <v>25</v>
      </c>
      <c r="D19" s="266" t="s">
        <v>26</v>
      </c>
      <c r="E19" s="271">
        <v>0</v>
      </c>
      <c r="F19" s="272">
        <v>25000</v>
      </c>
      <c r="G19" s="269">
        <f t="shared" si="0"/>
        <v>0</v>
      </c>
      <c r="H19" s="276"/>
      <c r="I19" s="277"/>
    </row>
    <row r="20" spans="2:9">
      <c r="B20" s="264"/>
      <c r="C20" s="265" t="s">
        <v>27</v>
      </c>
      <c r="D20" s="266" t="s">
        <v>12</v>
      </c>
      <c r="E20" s="271">
        <v>0</v>
      </c>
      <c r="F20" s="272">
        <v>405.3</v>
      </c>
      <c r="G20" s="269">
        <f t="shared" si="0"/>
        <v>0</v>
      </c>
    </row>
    <row r="21" spans="2:9" ht="10.5" customHeight="1">
      <c r="B21" s="264"/>
      <c r="C21" s="265" t="s">
        <v>28</v>
      </c>
      <c r="D21" s="266" t="s">
        <v>12</v>
      </c>
      <c r="E21" s="271">
        <v>0</v>
      </c>
      <c r="F21" s="272">
        <v>758.6</v>
      </c>
      <c r="G21" s="269">
        <f t="shared" si="0"/>
        <v>0</v>
      </c>
    </row>
    <row r="22" spans="2:9">
      <c r="B22" s="264"/>
      <c r="C22" s="265" t="s">
        <v>29</v>
      </c>
      <c r="D22" s="266" t="s">
        <v>12</v>
      </c>
      <c r="E22" s="271">
        <v>0</v>
      </c>
      <c r="F22" s="272">
        <v>798</v>
      </c>
      <c r="G22" s="269">
        <f t="shared" si="0"/>
        <v>0</v>
      </c>
    </row>
    <row r="23" spans="2:9">
      <c r="B23" s="264"/>
      <c r="C23" s="265" t="s">
        <v>30</v>
      </c>
      <c r="D23" s="266" t="s">
        <v>31</v>
      </c>
      <c r="E23" s="271">
        <v>0</v>
      </c>
      <c r="F23" s="272">
        <v>400.7</v>
      </c>
      <c r="G23" s="269">
        <f t="shared" si="0"/>
        <v>0</v>
      </c>
    </row>
    <row r="24" spans="2:9">
      <c r="B24" s="264"/>
      <c r="C24" s="265" t="s">
        <v>32</v>
      </c>
      <c r="D24" s="266" t="s">
        <v>12</v>
      </c>
      <c r="E24" s="271">
        <v>0</v>
      </c>
      <c r="F24" s="272">
        <v>3300</v>
      </c>
      <c r="G24" s="269">
        <f t="shared" si="0"/>
        <v>0</v>
      </c>
    </row>
    <row r="25" spans="2:9">
      <c r="B25" s="264"/>
      <c r="C25" s="278" t="s">
        <v>113</v>
      </c>
      <c r="D25" s="266" t="s">
        <v>12</v>
      </c>
      <c r="E25" s="271">
        <v>0</v>
      </c>
      <c r="F25" s="272">
        <v>700</v>
      </c>
      <c r="G25" s="269">
        <f t="shared" si="0"/>
        <v>0</v>
      </c>
    </row>
    <row r="26" spans="2:9" ht="12" thickBot="1">
      <c r="B26" s="279"/>
      <c r="C26" s="278" t="s">
        <v>33</v>
      </c>
      <c r="D26" s="280" t="s">
        <v>31</v>
      </c>
      <c r="E26" s="271">
        <v>0</v>
      </c>
      <c r="F26" s="281">
        <v>5500</v>
      </c>
      <c r="G26" s="282">
        <f t="shared" si="0"/>
        <v>0</v>
      </c>
    </row>
    <row r="27" spans="2:9">
      <c r="B27" s="260" t="s">
        <v>34</v>
      </c>
      <c r="C27" s="283" t="s">
        <v>35</v>
      </c>
      <c r="D27" s="284"/>
      <c r="E27" s="285"/>
      <c r="F27" s="286"/>
      <c r="G27" s="287"/>
    </row>
    <row r="28" spans="2:9">
      <c r="B28" s="264"/>
      <c r="C28" s="265" t="s">
        <v>36</v>
      </c>
      <c r="D28" s="266" t="s">
        <v>37</v>
      </c>
      <c r="E28" s="288">
        <v>1</v>
      </c>
      <c r="F28" s="289">
        <v>6500</v>
      </c>
      <c r="G28" s="290">
        <f t="shared" ref="G28:G34" si="1">E28*F28</f>
        <v>6500</v>
      </c>
    </row>
    <row r="29" spans="2:9">
      <c r="B29" s="264"/>
      <c r="C29" s="265" t="s">
        <v>38</v>
      </c>
      <c r="D29" s="291" t="s">
        <v>39</v>
      </c>
      <c r="E29" s="271">
        <v>1</v>
      </c>
      <c r="F29" s="272">
        <v>5800</v>
      </c>
      <c r="G29" s="290">
        <f t="shared" si="1"/>
        <v>5800</v>
      </c>
    </row>
    <row r="30" spans="2:9">
      <c r="B30" s="264"/>
      <c r="C30" s="265" t="s">
        <v>40</v>
      </c>
      <c r="D30" s="291" t="s">
        <v>15</v>
      </c>
      <c r="E30" s="271">
        <v>0</v>
      </c>
      <c r="F30" s="272">
        <v>70</v>
      </c>
      <c r="G30" s="290">
        <f t="shared" si="1"/>
        <v>0</v>
      </c>
    </row>
    <row r="31" spans="2:9">
      <c r="B31" s="264"/>
      <c r="C31" s="265" t="s">
        <v>41</v>
      </c>
      <c r="D31" s="291" t="s">
        <v>15</v>
      </c>
      <c r="E31" s="271">
        <v>0</v>
      </c>
      <c r="F31" s="272">
        <v>17.5</v>
      </c>
      <c r="G31" s="290">
        <f t="shared" si="1"/>
        <v>0</v>
      </c>
    </row>
    <row r="32" spans="2:9">
      <c r="B32" s="264"/>
      <c r="C32" s="265" t="s">
        <v>42</v>
      </c>
      <c r="D32" s="266" t="s">
        <v>39</v>
      </c>
      <c r="E32" s="271">
        <v>1</v>
      </c>
      <c r="F32" s="272">
        <v>5500</v>
      </c>
      <c r="G32" s="290">
        <f t="shared" si="1"/>
        <v>5500</v>
      </c>
    </row>
    <row r="33" spans="2:11">
      <c r="B33" s="264"/>
      <c r="C33" s="265" t="s">
        <v>43</v>
      </c>
      <c r="D33" s="266" t="s">
        <v>37</v>
      </c>
      <c r="E33" s="271">
        <v>0</v>
      </c>
      <c r="F33" s="272">
        <v>1000</v>
      </c>
      <c r="G33" s="290">
        <f t="shared" si="1"/>
        <v>0</v>
      </c>
    </row>
    <row r="34" spans="2:11" ht="12" thickBot="1">
      <c r="B34" s="264"/>
      <c r="C34" s="265" t="s">
        <v>44</v>
      </c>
      <c r="D34" s="266" t="s">
        <v>37</v>
      </c>
      <c r="E34" s="271">
        <v>0</v>
      </c>
      <c r="F34" s="272">
        <v>1500</v>
      </c>
      <c r="G34" s="290">
        <f t="shared" si="1"/>
        <v>0</v>
      </c>
    </row>
    <row r="35" spans="2:11" ht="14.25" customHeight="1">
      <c r="B35" s="260" t="s">
        <v>45</v>
      </c>
      <c r="C35" s="283" t="s">
        <v>46</v>
      </c>
      <c r="D35" s="284"/>
      <c r="E35" s="285"/>
      <c r="F35" s="286"/>
      <c r="G35" s="287"/>
    </row>
    <row r="36" spans="2:11" ht="12.75" customHeight="1">
      <c r="B36" s="264"/>
      <c r="C36" s="265" t="s">
        <v>47</v>
      </c>
      <c r="D36" s="291" t="s">
        <v>12</v>
      </c>
      <c r="E36" s="271">
        <v>3</v>
      </c>
      <c r="F36" s="272">
        <v>3000</v>
      </c>
      <c r="G36" s="290">
        <f t="shared" ref="G36:G41" si="2">E36*F36</f>
        <v>9000</v>
      </c>
    </row>
    <row r="37" spans="2:11" ht="12" customHeight="1">
      <c r="B37" s="264"/>
      <c r="C37" s="265" t="s">
        <v>48</v>
      </c>
      <c r="D37" s="291" t="s">
        <v>12</v>
      </c>
      <c r="E37" s="271">
        <v>2</v>
      </c>
      <c r="F37" s="272">
        <v>3500</v>
      </c>
      <c r="G37" s="290">
        <f t="shared" si="2"/>
        <v>7000</v>
      </c>
    </row>
    <row r="38" spans="2:11" ht="11.25" customHeight="1">
      <c r="B38" s="264"/>
      <c r="C38" s="265" t="s">
        <v>49</v>
      </c>
      <c r="D38" s="291" t="s">
        <v>31</v>
      </c>
      <c r="E38" s="271">
        <v>3</v>
      </c>
      <c r="F38" s="272">
        <v>3000</v>
      </c>
      <c r="G38" s="290">
        <f t="shared" si="2"/>
        <v>9000</v>
      </c>
    </row>
    <row r="39" spans="2:11">
      <c r="B39" s="264"/>
      <c r="C39" s="265" t="s">
        <v>50</v>
      </c>
      <c r="D39" s="291" t="s">
        <v>12</v>
      </c>
      <c r="E39" s="271">
        <v>3</v>
      </c>
      <c r="F39" s="272">
        <v>1250</v>
      </c>
      <c r="G39" s="290">
        <f t="shared" si="2"/>
        <v>3750</v>
      </c>
    </row>
    <row r="40" spans="2:11" ht="22.5">
      <c r="B40" s="264"/>
      <c r="C40" s="265" t="s">
        <v>51</v>
      </c>
      <c r="D40" s="291" t="s">
        <v>12</v>
      </c>
      <c r="E40" s="271">
        <v>34</v>
      </c>
      <c r="F40" s="272">
        <v>2000</v>
      </c>
      <c r="G40" s="290">
        <f t="shared" si="2"/>
        <v>68000</v>
      </c>
    </row>
    <row r="41" spans="2:11" ht="12" thickBot="1">
      <c r="B41" s="264"/>
      <c r="C41" s="265" t="s">
        <v>52</v>
      </c>
      <c r="D41" s="291" t="s">
        <v>12</v>
      </c>
      <c r="E41" s="271">
        <v>0</v>
      </c>
      <c r="F41" s="272">
        <v>1000</v>
      </c>
      <c r="G41" s="290">
        <f t="shared" si="2"/>
        <v>0</v>
      </c>
    </row>
    <row r="42" spans="2:11">
      <c r="B42" s="292" t="s">
        <v>53</v>
      </c>
      <c r="C42" s="293" t="s">
        <v>54</v>
      </c>
      <c r="D42" s="294"/>
      <c r="E42" s="295"/>
      <c r="F42" s="296"/>
      <c r="G42" s="297"/>
    </row>
    <row r="43" spans="2:11">
      <c r="B43" s="264"/>
      <c r="C43" s="265" t="s">
        <v>55</v>
      </c>
      <c r="D43" s="266" t="s">
        <v>15</v>
      </c>
      <c r="E43" s="271">
        <v>0</v>
      </c>
      <c r="F43" s="272">
        <v>200</v>
      </c>
      <c r="G43" s="298">
        <f t="shared" ref="G43:G51" si="3">E43*F43</f>
        <v>0</v>
      </c>
    </row>
    <row r="44" spans="2:11" s="302" customFormat="1">
      <c r="B44" s="264"/>
      <c r="C44" s="265" t="s">
        <v>56</v>
      </c>
      <c r="D44" s="266" t="s">
        <v>15</v>
      </c>
      <c r="E44" s="271">
        <v>2</v>
      </c>
      <c r="F44" s="299">
        <v>250</v>
      </c>
      <c r="G44" s="300">
        <f t="shared" si="3"/>
        <v>500</v>
      </c>
      <c r="H44" s="301"/>
      <c r="I44" s="301"/>
      <c r="J44" s="301"/>
      <c r="K44" s="301"/>
    </row>
    <row r="45" spans="2:11">
      <c r="B45" s="264"/>
      <c r="C45" s="265" t="s">
        <v>57</v>
      </c>
      <c r="D45" s="266" t="s">
        <v>15</v>
      </c>
      <c r="E45" s="271">
        <v>0</v>
      </c>
      <c r="F45" s="299">
        <v>645</v>
      </c>
      <c r="G45" s="300">
        <f t="shared" si="3"/>
        <v>0</v>
      </c>
    </row>
    <row r="46" spans="2:11">
      <c r="B46" s="264"/>
      <c r="C46" s="265" t="s">
        <v>58</v>
      </c>
      <c r="D46" s="266" t="s">
        <v>15</v>
      </c>
      <c r="E46" s="271">
        <v>0</v>
      </c>
      <c r="F46" s="299">
        <v>845</v>
      </c>
      <c r="G46" s="300">
        <f t="shared" si="3"/>
        <v>0</v>
      </c>
    </row>
    <row r="47" spans="2:11">
      <c r="B47" s="264"/>
      <c r="C47" s="265" t="s">
        <v>59</v>
      </c>
      <c r="D47" s="266" t="s">
        <v>15</v>
      </c>
      <c r="E47" s="303">
        <v>0</v>
      </c>
      <c r="F47" s="299">
        <v>890</v>
      </c>
      <c r="G47" s="300">
        <f t="shared" si="3"/>
        <v>0</v>
      </c>
    </row>
    <row r="48" spans="2:11">
      <c r="B48" s="264"/>
      <c r="C48" s="265" t="s">
        <v>60</v>
      </c>
      <c r="D48" s="266" t="s">
        <v>15</v>
      </c>
      <c r="E48" s="271">
        <v>0</v>
      </c>
      <c r="F48" s="272">
        <v>1020</v>
      </c>
      <c r="G48" s="298">
        <f t="shared" si="3"/>
        <v>0</v>
      </c>
    </row>
    <row r="49" spans="2:11">
      <c r="B49" s="264"/>
      <c r="C49" s="265" t="s">
        <v>61</v>
      </c>
      <c r="D49" s="266" t="s">
        <v>15</v>
      </c>
      <c r="E49" s="271">
        <v>0</v>
      </c>
      <c r="F49" s="272">
        <v>515</v>
      </c>
      <c r="G49" s="298">
        <f t="shared" si="3"/>
        <v>0</v>
      </c>
    </row>
    <row r="50" spans="2:11">
      <c r="B50" s="264"/>
      <c r="C50" s="265" t="s">
        <v>62</v>
      </c>
      <c r="D50" s="266" t="s">
        <v>15</v>
      </c>
      <c r="E50" s="271">
        <v>0</v>
      </c>
      <c r="F50" s="272">
        <v>3000</v>
      </c>
      <c r="G50" s="298">
        <f t="shared" si="3"/>
        <v>0</v>
      </c>
    </row>
    <row r="51" spans="2:11">
      <c r="B51" s="304"/>
      <c r="C51" s="305" t="s">
        <v>63</v>
      </c>
      <c r="D51" s="306" t="s">
        <v>15</v>
      </c>
      <c r="E51" s="307">
        <v>0</v>
      </c>
      <c r="F51" s="308">
        <v>13000</v>
      </c>
      <c r="G51" s="309">
        <f t="shared" si="3"/>
        <v>0</v>
      </c>
    </row>
    <row r="52" spans="2:11">
      <c r="B52" s="292" t="s">
        <v>64</v>
      </c>
      <c r="C52" s="310" t="s">
        <v>65</v>
      </c>
      <c r="D52" s="311"/>
      <c r="E52" s="312"/>
      <c r="F52" s="313"/>
      <c r="G52" s="314"/>
    </row>
    <row r="53" spans="2:11">
      <c r="B53" s="315"/>
      <c r="C53" s="316" t="s">
        <v>66</v>
      </c>
      <c r="D53" s="317" t="s">
        <v>15</v>
      </c>
      <c r="E53" s="318">
        <v>12</v>
      </c>
      <c r="F53" s="268">
        <v>6</v>
      </c>
      <c r="G53" s="269">
        <f>E53*F53</f>
        <v>72</v>
      </c>
    </row>
    <row r="54" spans="2:11">
      <c r="B54" s="315"/>
      <c r="C54" s="316" t="s">
        <v>67</v>
      </c>
      <c r="D54" s="317" t="s">
        <v>15</v>
      </c>
      <c r="E54" s="318">
        <v>40</v>
      </c>
      <c r="F54" s="268">
        <v>8</v>
      </c>
      <c r="G54" s="269">
        <f>E54*F54</f>
        <v>320</v>
      </c>
    </row>
    <row r="55" spans="2:11">
      <c r="B55" s="315"/>
      <c r="C55" s="316" t="s">
        <v>68</v>
      </c>
      <c r="D55" s="317" t="s">
        <v>15</v>
      </c>
      <c r="E55" s="318">
        <v>0</v>
      </c>
      <c r="F55" s="268">
        <v>11</v>
      </c>
      <c r="G55" s="269">
        <f>E55*F55</f>
        <v>0</v>
      </c>
    </row>
    <row r="56" spans="2:11">
      <c r="B56" s="292" t="s">
        <v>69</v>
      </c>
      <c r="C56" s="319" t="s">
        <v>70</v>
      </c>
      <c r="D56" s="311"/>
      <c r="E56" s="320"/>
      <c r="F56" s="321"/>
      <c r="G56" s="322"/>
    </row>
    <row r="57" spans="2:11">
      <c r="B57" s="315"/>
      <c r="C57" s="316" t="s">
        <v>71</v>
      </c>
      <c r="D57" s="323" t="s">
        <v>15</v>
      </c>
      <c r="E57" s="271">
        <v>0</v>
      </c>
      <c r="F57" s="268">
        <v>737</v>
      </c>
      <c r="G57" s="269">
        <f>E57*F57</f>
        <v>0</v>
      </c>
    </row>
    <row r="58" spans="2:11">
      <c r="B58" s="315"/>
      <c r="C58" s="316" t="s">
        <v>72</v>
      </c>
      <c r="D58" s="323" t="s">
        <v>15</v>
      </c>
      <c r="E58" s="271">
        <v>0</v>
      </c>
      <c r="F58" s="268">
        <v>1795</v>
      </c>
      <c r="G58" s="269">
        <f>E58*F58</f>
        <v>0</v>
      </c>
    </row>
    <row r="59" spans="2:11" ht="12" thickBot="1">
      <c r="B59" s="315"/>
      <c r="C59" s="316" t="s">
        <v>73</v>
      </c>
      <c r="D59" s="317" t="s">
        <v>12</v>
      </c>
      <c r="E59" s="271">
        <v>0</v>
      </c>
      <c r="F59" s="268">
        <v>1794</v>
      </c>
      <c r="G59" s="269">
        <f>E59*F59</f>
        <v>0</v>
      </c>
    </row>
    <row r="60" spans="2:11">
      <c r="B60" s="324" t="s">
        <v>74</v>
      </c>
      <c r="C60" s="319" t="s">
        <v>75</v>
      </c>
      <c r="D60" s="311"/>
      <c r="E60" s="320"/>
      <c r="F60" s="321"/>
      <c r="G60" s="322"/>
    </row>
    <row r="61" spans="2:11">
      <c r="B61" s="315"/>
      <c r="C61" s="325" t="s">
        <v>76</v>
      </c>
      <c r="D61" s="317" t="s">
        <v>15</v>
      </c>
      <c r="E61" s="271">
        <v>0</v>
      </c>
      <c r="F61" s="268">
        <v>25</v>
      </c>
      <c r="G61" s="269">
        <f>E61*F61</f>
        <v>0</v>
      </c>
    </row>
    <row r="62" spans="2:11" s="327" customFormat="1" ht="12" thickBot="1">
      <c r="B62" s="315"/>
      <c r="C62" s="325" t="s">
        <v>77</v>
      </c>
      <c r="D62" s="317" t="s">
        <v>15</v>
      </c>
      <c r="E62" s="271">
        <v>1675</v>
      </c>
      <c r="F62" s="268">
        <v>40</v>
      </c>
      <c r="G62" s="269">
        <f>E62*F62</f>
        <v>67000</v>
      </c>
      <c r="H62" s="326"/>
      <c r="I62" s="326"/>
      <c r="J62" s="326"/>
      <c r="K62" s="326"/>
    </row>
    <row r="63" spans="2:11">
      <c r="B63" s="324" t="s">
        <v>78</v>
      </c>
      <c r="C63" s="293" t="s">
        <v>79</v>
      </c>
      <c r="D63" s="294"/>
      <c r="E63" s="295"/>
      <c r="F63" s="296"/>
      <c r="G63" s="297" t="s">
        <v>80</v>
      </c>
    </row>
    <row r="64" spans="2:11" ht="12" thickBot="1">
      <c r="B64" s="315"/>
      <c r="C64" s="325" t="s">
        <v>81</v>
      </c>
      <c r="D64" s="317" t="s">
        <v>15</v>
      </c>
      <c r="E64" s="271">
        <v>0</v>
      </c>
      <c r="F64" s="268">
        <v>250</v>
      </c>
      <c r="G64" s="269">
        <f>E64*F64</f>
        <v>0</v>
      </c>
    </row>
    <row r="65" spans="2:11" ht="12" thickBot="1">
      <c r="B65" s="328"/>
      <c r="C65" s="329" t="s">
        <v>82</v>
      </c>
      <c r="D65" s="330"/>
      <c r="E65" s="331"/>
      <c r="F65" s="332"/>
      <c r="G65" s="333" t="s">
        <v>80</v>
      </c>
    </row>
    <row r="66" spans="2:11">
      <c r="B66" s="324" t="s">
        <v>83</v>
      </c>
      <c r="C66" s="293" t="s">
        <v>84</v>
      </c>
      <c r="D66" s="294"/>
      <c r="E66" s="295"/>
      <c r="F66" s="296"/>
      <c r="G66" s="297"/>
    </row>
    <row r="67" spans="2:11" s="302" customFormat="1" ht="12" thickBot="1">
      <c r="B67" s="315"/>
      <c r="C67" s="325" t="s">
        <v>85</v>
      </c>
      <c r="D67" s="334" t="s">
        <v>15</v>
      </c>
      <c r="E67" s="271">
        <v>2</v>
      </c>
      <c r="F67" s="268">
        <v>5</v>
      </c>
      <c r="G67" s="269">
        <f>E67*F67</f>
        <v>10</v>
      </c>
      <c r="H67" s="301"/>
      <c r="I67" s="301"/>
      <c r="J67" s="301"/>
      <c r="K67" s="301"/>
    </row>
    <row r="68" spans="2:11">
      <c r="B68" s="324" t="s">
        <v>86</v>
      </c>
      <c r="C68" s="293" t="s">
        <v>87</v>
      </c>
      <c r="D68" s="294"/>
      <c r="E68" s="295"/>
      <c r="F68" s="296"/>
      <c r="G68" s="297" t="s">
        <v>80</v>
      </c>
    </row>
    <row r="69" spans="2:11" s="302" customFormat="1">
      <c r="B69" s="264"/>
      <c r="C69" s="278" t="s">
        <v>88</v>
      </c>
      <c r="D69" s="323" t="s">
        <v>12</v>
      </c>
      <c r="E69" s="271">
        <v>0</v>
      </c>
      <c r="F69" s="272">
        <v>6000</v>
      </c>
      <c r="G69" s="298">
        <f t="shared" ref="G69:G74" si="4">E69*F69</f>
        <v>0</v>
      </c>
      <c r="H69" s="301"/>
      <c r="I69" s="301"/>
      <c r="J69" s="301"/>
      <c r="K69" s="301"/>
    </row>
    <row r="70" spans="2:11">
      <c r="B70" s="315"/>
      <c r="C70" s="325" t="s">
        <v>89</v>
      </c>
      <c r="D70" s="323" t="s">
        <v>12</v>
      </c>
      <c r="E70" s="271">
        <v>0</v>
      </c>
      <c r="F70" s="272">
        <v>15000</v>
      </c>
      <c r="G70" s="298">
        <f t="shared" si="4"/>
        <v>0</v>
      </c>
    </row>
    <row r="71" spans="2:11">
      <c r="B71" s="264"/>
      <c r="C71" s="265" t="s">
        <v>90</v>
      </c>
      <c r="D71" s="323" t="s">
        <v>12</v>
      </c>
      <c r="E71" s="271">
        <v>0</v>
      </c>
      <c r="F71" s="272">
        <v>25000</v>
      </c>
      <c r="G71" s="269">
        <f t="shared" si="4"/>
        <v>0</v>
      </c>
    </row>
    <row r="72" spans="2:11" s="302" customFormat="1">
      <c r="B72" s="315"/>
      <c r="C72" s="265" t="s">
        <v>91</v>
      </c>
      <c r="D72" s="323" t="s">
        <v>12</v>
      </c>
      <c r="E72" s="271">
        <v>0</v>
      </c>
      <c r="F72" s="335">
        <v>4300</v>
      </c>
      <c r="G72" s="336">
        <f t="shared" si="4"/>
        <v>0</v>
      </c>
      <c r="H72" s="301"/>
      <c r="I72" s="301"/>
      <c r="J72" s="301"/>
      <c r="K72" s="301"/>
    </row>
    <row r="73" spans="2:11">
      <c r="B73" s="264"/>
      <c r="C73" s="265" t="s">
        <v>92</v>
      </c>
      <c r="D73" s="323" t="s">
        <v>12</v>
      </c>
      <c r="E73" s="271">
        <v>0</v>
      </c>
      <c r="F73" s="335">
        <v>7100</v>
      </c>
      <c r="G73" s="337">
        <f t="shared" si="4"/>
        <v>0</v>
      </c>
    </row>
    <row r="74" spans="2:11" ht="12" thickBot="1">
      <c r="B74" s="315"/>
      <c r="C74" s="265" t="s">
        <v>93</v>
      </c>
      <c r="D74" s="323" t="s">
        <v>12</v>
      </c>
      <c r="E74" s="271">
        <v>0</v>
      </c>
      <c r="F74" s="338">
        <v>10500</v>
      </c>
      <c r="G74" s="339">
        <f t="shared" si="4"/>
        <v>0</v>
      </c>
    </row>
    <row r="75" spans="2:11" s="302" customFormat="1">
      <c r="B75" s="324" t="s">
        <v>94</v>
      </c>
      <c r="C75" s="293" t="s">
        <v>95</v>
      </c>
      <c r="D75" s="294"/>
      <c r="E75" s="295"/>
      <c r="F75" s="296"/>
      <c r="G75" s="297"/>
      <c r="H75" s="301"/>
      <c r="I75" s="301"/>
      <c r="J75" s="301"/>
      <c r="K75" s="301"/>
    </row>
    <row r="76" spans="2:11">
      <c r="B76" s="340"/>
      <c r="C76" s="325" t="s">
        <v>96</v>
      </c>
      <c r="D76" s="317" t="s">
        <v>15</v>
      </c>
      <c r="E76" s="270">
        <v>0</v>
      </c>
      <c r="F76" s="268">
        <v>673</v>
      </c>
      <c r="G76" s="269">
        <f>E76*F76</f>
        <v>0</v>
      </c>
    </row>
    <row r="77" spans="2:11" ht="12" thickBot="1">
      <c r="B77" s="341"/>
      <c r="C77" s="325" t="s">
        <v>97</v>
      </c>
      <c r="D77" s="317" t="s">
        <v>15</v>
      </c>
      <c r="E77" s="270">
        <v>0</v>
      </c>
      <c r="F77" s="268">
        <v>673</v>
      </c>
      <c r="G77" s="269">
        <f>E77*F77</f>
        <v>0</v>
      </c>
    </row>
    <row r="78" spans="2:11" s="302" customFormat="1">
      <c r="B78" s="324" t="s">
        <v>98</v>
      </c>
      <c r="C78" s="293" t="s">
        <v>99</v>
      </c>
      <c r="D78" s="294"/>
      <c r="E78" s="295" t="s">
        <v>80</v>
      </c>
      <c r="F78" s="296"/>
      <c r="G78" s="297"/>
      <c r="H78" s="301"/>
      <c r="I78" s="301"/>
      <c r="J78" s="301"/>
      <c r="K78" s="301"/>
    </row>
    <row r="79" spans="2:11">
      <c r="B79" s="340"/>
      <c r="C79" s="325" t="s">
        <v>100</v>
      </c>
      <c r="D79" s="317" t="s">
        <v>101</v>
      </c>
      <c r="E79" s="270">
        <v>34</v>
      </c>
      <c r="F79" s="268">
        <v>500</v>
      </c>
      <c r="G79" s="269">
        <f t="shared" ref="G79:G84" si="5">E79*F79</f>
        <v>17000</v>
      </c>
    </row>
    <row r="80" spans="2:11">
      <c r="B80" s="341"/>
      <c r="C80" s="325" t="s">
        <v>102</v>
      </c>
      <c r="D80" s="317" t="s">
        <v>101</v>
      </c>
      <c r="E80" s="270">
        <v>6</v>
      </c>
      <c r="F80" s="268">
        <v>400</v>
      </c>
      <c r="G80" s="269">
        <f t="shared" si="5"/>
        <v>2400</v>
      </c>
    </row>
    <row r="81" spans="2:11">
      <c r="B81" s="341"/>
      <c r="C81" s="325" t="s">
        <v>103</v>
      </c>
      <c r="D81" s="317" t="s">
        <v>101</v>
      </c>
      <c r="E81" s="270">
        <v>30</v>
      </c>
      <c r="F81" s="268">
        <v>400</v>
      </c>
      <c r="G81" s="269">
        <f t="shared" si="5"/>
        <v>12000</v>
      </c>
    </row>
    <row r="82" spans="2:11" ht="12" thickBot="1">
      <c r="B82" s="342"/>
      <c r="C82" s="343" t="s">
        <v>104</v>
      </c>
      <c r="D82" s="344" t="s">
        <v>105</v>
      </c>
      <c r="E82" s="345">
        <v>0</v>
      </c>
      <c r="F82" s="346">
        <v>35</v>
      </c>
      <c r="G82" s="347">
        <f t="shared" si="5"/>
        <v>0</v>
      </c>
    </row>
    <row r="83" spans="2:11" ht="12" thickBot="1">
      <c r="B83" s="348" t="s">
        <v>106</v>
      </c>
      <c r="C83" s="349" t="s">
        <v>107</v>
      </c>
      <c r="D83" s="350" t="s">
        <v>12</v>
      </c>
      <c r="E83" s="351">
        <v>0</v>
      </c>
      <c r="F83" s="352">
        <v>15000</v>
      </c>
      <c r="G83" s="353">
        <f t="shared" si="5"/>
        <v>0</v>
      </c>
    </row>
    <row r="84" spans="2:11" s="302" customFormat="1" ht="12" thickBot="1">
      <c r="B84" s="348" t="s">
        <v>108</v>
      </c>
      <c r="C84" s="349" t="s">
        <v>109</v>
      </c>
      <c r="D84" s="350" t="s">
        <v>12</v>
      </c>
      <c r="E84" s="351">
        <v>0</v>
      </c>
      <c r="F84" s="352">
        <v>4000</v>
      </c>
      <c r="G84" s="353">
        <f t="shared" si="5"/>
        <v>0</v>
      </c>
      <c r="H84" s="301"/>
      <c r="I84" s="301"/>
      <c r="J84" s="301"/>
      <c r="K84" s="301"/>
    </row>
    <row r="85" spans="2:11">
      <c r="B85" s="354"/>
      <c r="C85" s="355" t="s">
        <v>110</v>
      </c>
      <c r="D85" s="356"/>
      <c r="E85" s="357"/>
      <c r="F85" s="358"/>
      <c r="G85" s="359">
        <f>SUM(G5:G84)</f>
        <v>281034.40000000002</v>
      </c>
    </row>
    <row r="86" spans="2:11">
      <c r="B86" s="340"/>
      <c r="C86" s="323" t="s">
        <v>111</v>
      </c>
      <c r="D86" s="266"/>
      <c r="E86" s="360"/>
      <c r="F86" s="361"/>
      <c r="G86" s="362">
        <f>16%*G85</f>
        <v>44965.504000000008</v>
      </c>
    </row>
    <row r="87" spans="2:11" s="370" customFormat="1" ht="12" thickBot="1">
      <c r="B87" s="363"/>
      <c r="C87" s="364" t="s">
        <v>112</v>
      </c>
      <c r="D87" s="365"/>
      <c r="E87" s="366"/>
      <c r="F87" s="367"/>
      <c r="G87" s="368">
        <f>SUM(G85:G86)</f>
        <v>325999.90400000004</v>
      </c>
      <c r="H87" s="369"/>
      <c r="I87" s="369"/>
      <c r="J87" s="369"/>
      <c r="K87" s="369"/>
    </row>
    <row r="88" spans="2:11" s="370" customFormat="1">
      <c r="B88" s="250"/>
      <c r="C88" s="371"/>
      <c r="D88" s="372"/>
      <c r="E88" s="373"/>
      <c r="F88" s="374"/>
      <c r="G88" s="375"/>
      <c r="H88" s="369"/>
      <c r="I88" s="369"/>
      <c r="J88" s="369"/>
      <c r="K88" s="369"/>
    </row>
  </sheetData>
  <mergeCells count="3">
    <mergeCell ref="B1:G1"/>
    <mergeCell ref="B2:G2"/>
    <mergeCell ref="E3:F3"/>
  </mergeCells>
  <pageMargins left="0.7" right="0.63" top="0.28999999999999998" bottom="0.16" header="0.14000000000000001" footer="0.12"/>
  <pageSetup scale="7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showWhiteSpace="0" topLeftCell="A84" zoomScale="136" zoomScaleNormal="136" zoomScalePageLayoutView="77" workbookViewId="0">
      <selection activeCell="I72" sqref="I72"/>
    </sheetView>
  </sheetViews>
  <sheetFormatPr defaultColWidth="9.140625" defaultRowHeight="11.25"/>
  <cols>
    <col min="1" max="1" width="0.85546875" style="5" customWidth="1"/>
    <col min="2" max="2" width="5.7109375" style="6" customWidth="1"/>
    <col min="3" max="3" width="56.7109375" style="5" customWidth="1"/>
    <col min="4" max="4" width="4.85546875" style="5" customWidth="1"/>
    <col min="5" max="5" width="7" style="7" customWidth="1"/>
    <col min="6" max="6" width="9" style="8" customWidth="1"/>
    <col min="7" max="7" width="9.5703125" style="9" customWidth="1"/>
    <col min="8" max="9" width="8.7109375" style="6" customWidth="1"/>
    <col min="10" max="10" width="4.85546875" style="6" customWidth="1"/>
    <col min="11" max="11" width="6.5703125" style="6" customWidth="1"/>
    <col min="12" max="16384" width="9.140625" style="5"/>
  </cols>
  <sheetData>
    <row r="1" spans="1:11">
      <c r="B1" s="143" t="s">
        <v>0</v>
      </c>
      <c r="C1" s="144"/>
      <c r="D1" s="144"/>
      <c r="E1" s="144"/>
      <c r="F1" s="144"/>
      <c r="G1" s="145"/>
    </row>
    <row r="2" spans="1:11" ht="12" thickBot="1">
      <c r="B2" s="146" t="s">
        <v>1</v>
      </c>
      <c r="C2" s="147"/>
      <c r="D2" s="147"/>
      <c r="E2" s="147"/>
      <c r="F2" s="147"/>
      <c r="G2" s="148"/>
    </row>
    <row r="3" spans="1:11" ht="12" thickBot="1">
      <c r="B3" s="10"/>
      <c r="C3" s="11" t="s">
        <v>115</v>
      </c>
      <c r="D3" s="12" t="s">
        <v>2</v>
      </c>
      <c r="E3" s="149" t="s">
        <v>116</v>
      </c>
      <c r="F3" s="150"/>
      <c r="G3" s="13"/>
    </row>
    <row r="4" spans="1:11" s="1" customFormat="1" ht="12" thickBot="1">
      <c r="B4" s="14" t="s">
        <v>3</v>
      </c>
      <c r="C4" s="14" t="s">
        <v>4</v>
      </c>
      <c r="D4" s="14" t="s">
        <v>5</v>
      </c>
      <c r="E4" s="14" t="s">
        <v>6</v>
      </c>
      <c r="F4" s="15" t="s">
        <v>7</v>
      </c>
      <c r="G4" s="16" t="s">
        <v>8</v>
      </c>
      <c r="H4" s="6"/>
      <c r="I4" s="88"/>
      <c r="J4" s="88"/>
      <c r="K4" s="88"/>
    </row>
    <row r="5" spans="1:11">
      <c r="B5" s="17" t="s">
        <v>9</v>
      </c>
      <c r="C5" s="18" t="s">
        <v>10</v>
      </c>
      <c r="D5" s="18"/>
      <c r="E5" s="18"/>
      <c r="F5" s="19"/>
      <c r="G5" s="20"/>
    </row>
    <row r="6" spans="1:11">
      <c r="B6" s="21"/>
      <c r="C6" s="22" t="s">
        <v>11</v>
      </c>
      <c r="D6" s="23" t="s">
        <v>12</v>
      </c>
      <c r="E6" s="24">
        <v>0</v>
      </c>
      <c r="F6" s="25">
        <v>1500</v>
      </c>
      <c r="G6" s="26">
        <f>E6*F6</f>
        <v>0</v>
      </c>
    </row>
    <row r="7" spans="1:11">
      <c r="B7" s="21"/>
      <c r="C7" s="22" t="s">
        <v>13</v>
      </c>
      <c r="D7" s="23" t="s">
        <v>12</v>
      </c>
      <c r="E7" s="27">
        <v>0</v>
      </c>
      <c r="F7" s="25">
        <v>12000</v>
      </c>
      <c r="G7" s="26">
        <f t="shared" ref="G7:G26" si="0">E7*F7</f>
        <v>0</v>
      </c>
    </row>
    <row r="8" spans="1:11">
      <c r="B8" s="21"/>
      <c r="C8" s="22" t="s">
        <v>14</v>
      </c>
      <c r="D8" s="23" t="s">
        <v>15</v>
      </c>
      <c r="E8" s="27">
        <v>0</v>
      </c>
      <c r="F8" s="25">
        <v>90</v>
      </c>
      <c r="G8" s="26">
        <f t="shared" si="0"/>
        <v>0</v>
      </c>
    </row>
    <row r="9" spans="1:11">
      <c r="B9" s="21"/>
      <c r="C9" s="22" t="s">
        <v>16</v>
      </c>
      <c r="D9" s="23" t="s">
        <v>15</v>
      </c>
      <c r="E9" s="27">
        <v>0</v>
      </c>
      <c r="F9" s="25">
        <v>180</v>
      </c>
      <c r="G9" s="26">
        <f t="shared" si="0"/>
        <v>0</v>
      </c>
    </row>
    <row r="10" spans="1:11">
      <c r="B10" s="21"/>
      <c r="C10" s="22" t="s">
        <v>17</v>
      </c>
      <c r="D10" s="23" t="s">
        <v>15</v>
      </c>
      <c r="E10" s="27">
        <v>0</v>
      </c>
      <c r="F10" s="25">
        <v>360</v>
      </c>
      <c r="G10" s="26">
        <f t="shared" si="0"/>
        <v>0</v>
      </c>
    </row>
    <row r="11" spans="1:11">
      <c r="B11" s="21"/>
      <c r="C11" s="22" t="s">
        <v>18</v>
      </c>
      <c r="D11" s="23" t="s">
        <v>15</v>
      </c>
      <c r="E11" s="27">
        <v>5</v>
      </c>
      <c r="F11" s="25">
        <v>54</v>
      </c>
      <c r="G11" s="26">
        <f t="shared" si="0"/>
        <v>270</v>
      </c>
    </row>
    <row r="12" spans="1:11">
      <c r="B12" s="21"/>
      <c r="C12" s="22" t="s">
        <v>19</v>
      </c>
      <c r="D12" s="23" t="s">
        <v>15</v>
      </c>
      <c r="E12" s="28">
        <v>4</v>
      </c>
      <c r="F12" s="29">
        <v>6.2</v>
      </c>
      <c r="G12" s="26">
        <f t="shared" si="0"/>
        <v>24.8</v>
      </c>
    </row>
    <row r="13" spans="1:11">
      <c r="B13" s="21"/>
      <c r="C13" s="22" t="s">
        <v>114</v>
      </c>
      <c r="D13" s="23" t="s">
        <v>12</v>
      </c>
      <c r="E13" s="30">
        <v>13</v>
      </c>
      <c r="F13" s="31">
        <v>300</v>
      </c>
      <c r="G13" s="26">
        <f t="shared" si="0"/>
        <v>3900</v>
      </c>
    </row>
    <row r="14" spans="1:11">
      <c r="B14" s="21"/>
      <c r="C14" s="22" t="s">
        <v>20</v>
      </c>
      <c r="D14" s="28" t="s">
        <v>12</v>
      </c>
      <c r="E14" s="28">
        <v>0</v>
      </c>
      <c r="F14" s="32">
        <v>1800</v>
      </c>
      <c r="G14" s="26">
        <f t="shared" si="0"/>
        <v>0</v>
      </c>
    </row>
    <row r="15" spans="1:11">
      <c r="A15" s="5">
        <v>1</v>
      </c>
      <c r="B15" s="21"/>
      <c r="C15" s="22" t="s">
        <v>21</v>
      </c>
      <c r="D15" s="23" t="s">
        <v>12</v>
      </c>
      <c r="E15" s="28">
        <v>1</v>
      </c>
      <c r="F15" s="29">
        <v>8000</v>
      </c>
      <c r="G15" s="26">
        <f t="shared" si="0"/>
        <v>8000</v>
      </c>
      <c r="H15" s="33"/>
      <c r="I15" s="89"/>
    </row>
    <row r="16" spans="1:11">
      <c r="B16" s="21"/>
      <c r="C16" s="22" t="s">
        <v>22</v>
      </c>
      <c r="D16" s="23" t="s">
        <v>12</v>
      </c>
      <c r="E16" s="28">
        <v>5</v>
      </c>
      <c r="F16" s="29">
        <v>12000</v>
      </c>
      <c r="G16" s="26">
        <f t="shared" si="0"/>
        <v>60000</v>
      </c>
      <c r="H16" s="33"/>
      <c r="I16" s="89"/>
    </row>
    <row r="17" spans="2:9">
      <c r="B17" s="21"/>
      <c r="C17" s="22" t="s">
        <v>23</v>
      </c>
      <c r="D17" s="23" t="s">
        <v>12</v>
      </c>
      <c r="E17" s="28">
        <v>0</v>
      </c>
      <c r="F17" s="29">
        <v>16000</v>
      </c>
      <c r="G17" s="26">
        <f t="shared" si="0"/>
        <v>0</v>
      </c>
      <c r="H17" s="33"/>
      <c r="I17" s="89"/>
    </row>
    <row r="18" spans="2:9">
      <c r="B18" s="21"/>
      <c r="C18" s="22" t="s">
        <v>24</v>
      </c>
      <c r="D18" s="23" t="s">
        <v>12</v>
      </c>
      <c r="E18" s="28">
        <v>6</v>
      </c>
      <c r="F18" s="29">
        <v>3000</v>
      </c>
      <c r="G18" s="26">
        <f t="shared" si="0"/>
        <v>18000</v>
      </c>
      <c r="H18" s="33"/>
      <c r="I18" s="89"/>
    </row>
    <row r="19" spans="2:9">
      <c r="B19" s="21"/>
      <c r="C19" s="22" t="s">
        <v>25</v>
      </c>
      <c r="D19" s="23" t="s">
        <v>26</v>
      </c>
      <c r="E19" s="28">
        <v>0</v>
      </c>
      <c r="F19" s="29">
        <v>25000</v>
      </c>
      <c r="G19" s="26">
        <f t="shared" si="0"/>
        <v>0</v>
      </c>
      <c r="H19" s="33"/>
      <c r="I19" s="89"/>
    </row>
    <row r="20" spans="2:9">
      <c r="B20" s="21"/>
      <c r="C20" s="22" t="s">
        <v>27</v>
      </c>
      <c r="D20" s="23" t="s">
        <v>12</v>
      </c>
      <c r="E20" s="28">
        <v>0</v>
      </c>
      <c r="F20" s="29">
        <v>405.3</v>
      </c>
      <c r="G20" s="26">
        <f t="shared" si="0"/>
        <v>0</v>
      </c>
    </row>
    <row r="21" spans="2:9" ht="10.5" customHeight="1">
      <c r="B21" s="21"/>
      <c r="C21" s="22" t="s">
        <v>28</v>
      </c>
      <c r="D21" s="23" t="s">
        <v>12</v>
      </c>
      <c r="E21" s="28">
        <v>0</v>
      </c>
      <c r="F21" s="29">
        <v>758.6</v>
      </c>
      <c r="G21" s="26">
        <f t="shared" si="0"/>
        <v>0</v>
      </c>
    </row>
    <row r="22" spans="2:9">
      <c r="B22" s="21"/>
      <c r="C22" s="22" t="s">
        <v>29</v>
      </c>
      <c r="D22" s="23" t="s">
        <v>12</v>
      </c>
      <c r="E22" s="28">
        <v>0</v>
      </c>
      <c r="F22" s="29">
        <v>798</v>
      </c>
      <c r="G22" s="26">
        <f t="shared" si="0"/>
        <v>0</v>
      </c>
    </row>
    <row r="23" spans="2:9">
      <c r="B23" s="21"/>
      <c r="C23" s="22" t="s">
        <v>30</v>
      </c>
      <c r="D23" s="23" t="s">
        <v>31</v>
      </c>
      <c r="E23" s="28">
        <v>0</v>
      </c>
      <c r="F23" s="29">
        <v>400.7</v>
      </c>
      <c r="G23" s="26">
        <f t="shared" si="0"/>
        <v>0</v>
      </c>
    </row>
    <row r="24" spans="2:9">
      <c r="B24" s="21"/>
      <c r="C24" s="22" t="s">
        <v>32</v>
      </c>
      <c r="D24" s="23" t="s">
        <v>12</v>
      </c>
      <c r="E24" s="28">
        <v>0</v>
      </c>
      <c r="F24" s="29">
        <v>3300</v>
      </c>
      <c r="G24" s="26">
        <f t="shared" si="0"/>
        <v>0</v>
      </c>
    </row>
    <row r="25" spans="2:9">
      <c r="B25" s="129"/>
      <c r="C25" s="133" t="s">
        <v>113</v>
      </c>
      <c r="D25" s="134" t="s">
        <v>12</v>
      </c>
      <c r="E25" s="135">
        <v>5</v>
      </c>
      <c r="F25" s="136">
        <v>700</v>
      </c>
      <c r="G25" s="137">
        <f t="shared" si="0"/>
        <v>3500</v>
      </c>
    </row>
    <row r="26" spans="2:9" ht="12" thickBot="1">
      <c r="B26" s="34"/>
      <c r="C26" s="35" t="s">
        <v>33</v>
      </c>
      <c r="D26" s="36" t="s">
        <v>31</v>
      </c>
      <c r="E26" s="28">
        <v>0</v>
      </c>
      <c r="F26" s="37">
        <v>5500</v>
      </c>
      <c r="G26" s="38">
        <f t="shared" si="0"/>
        <v>0</v>
      </c>
    </row>
    <row r="27" spans="2:9">
      <c r="B27" s="17" t="s">
        <v>34</v>
      </c>
      <c r="C27" s="39" t="s">
        <v>35</v>
      </c>
      <c r="D27" s="40"/>
      <c r="E27" s="41"/>
      <c r="F27" s="42"/>
      <c r="G27" s="43"/>
    </row>
    <row r="28" spans="2:9">
      <c r="B28" s="21"/>
      <c r="C28" s="22" t="s">
        <v>36</v>
      </c>
      <c r="D28" s="23" t="s">
        <v>37</v>
      </c>
      <c r="E28" s="44">
        <v>1</v>
      </c>
      <c r="F28" s="45">
        <v>6500</v>
      </c>
      <c r="G28" s="46">
        <f t="shared" ref="G28:G34" si="1">E28*F28</f>
        <v>6500</v>
      </c>
    </row>
    <row r="29" spans="2:9">
      <c r="B29" s="21"/>
      <c r="C29" s="22" t="s">
        <v>38</v>
      </c>
      <c r="D29" s="47" t="s">
        <v>39</v>
      </c>
      <c r="E29" s="28">
        <v>1</v>
      </c>
      <c r="F29" s="29">
        <v>5800</v>
      </c>
      <c r="G29" s="46">
        <f t="shared" si="1"/>
        <v>5800</v>
      </c>
    </row>
    <row r="30" spans="2:9">
      <c r="B30" s="21"/>
      <c r="C30" s="22" t="s">
        <v>40</v>
      </c>
      <c r="D30" s="47" t="s">
        <v>15</v>
      </c>
      <c r="E30" s="28">
        <v>0</v>
      </c>
      <c r="F30" s="29">
        <v>70</v>
      </c>
      <c r="G30" s="46">
        <f t="shared" si="1"/>
        <v>0</v>
      </c>
    </row>
    <row r="31" spans="2:9">
      <c r="B31" s="21"/>
      <c r="C31" s="22" t="s">
        <v>41</v>
      </c>
      <c r="D31" s="47" t="s">
        <v>15</v>
      </c>
      <c r="E31" s="28">
        <v>0</v>
      </c>
      <c r="F31" s="29">
        <v>17.5</v>
      </c>
      <c r="G31" s="46">
        <f t="shared" si="1"/>
        <v>0</v>
      </c>
    </row>
    <row r="32" spans="2:9">
      <c r="B32" s="21"/>
      <c r="C32" s="22" t="s">
        <v>42</v>
      </c>
      <c r="D32" s="23" t="s">
        <v>39</v>
      </c>
      <c r="E32" s="28">
        <v>1</v>
      </c>
      <c r="F32" s="29">
        <v>5500</v>
      </c>
      <c r="G32" s="46">
        <f t="shared" si="1"/>
        <v>5500</v>
      </c>
    </row>
    <row r="33" spans="2:11">
      <c r="B33" s="21"/>
      <c r="C33" s="22" t="s">
        <v>43</v>
      </c>
      <c r="D33" s="23" t="s">
        <v>37</v>
      </c>
      <c r="E33" s="28">
        <v>0</v>
      </c>
      <c r="F33" s="29">
        <v>1000</v>
      </c>
      <c r="G33" s="46">
        <f t="shared" si="1"/>
        <v>0</v>
      </c>
    </row>
    <row r="34" spans="2:11" ht="12" thickBot="1">
      <c r="B34" s="21"/>
      <c r="C34" s="22" t="s">
        <v>44</v>
      </c>
      <c r="D34" s="23" t="s">
        <v>37</v>
      </c>
      <c r="E34" s="28">
        <v>0</v>
      </c>
      <c r="F34" s="29">
        <v>1500</v>
      </c>
      <c r="G34" s="46">
        <f t="shared" si="1"/>
        <v>0</v>
      </c>
    </row>
    <row r="35" spans="2:11" ht="14.25" customHeight="1">
      <c r="B35" s="17" t="s">
        <v>45</v>
      </c>
      <c r="C35" s="39" t="s">
        <v>46</v>
      </c>
      <c r="D35" s="40"/>
      <c r="E35" s="41"/>
      <c r="F35" s="42"/>
      <c r="G35" s="43"/>
    </row>
    <row r="36" spans="2:11" ht="12.75" customHeight="1">
      <c r="B36" s="21"/>
      <c r="C36" s="22" t="s">
        <v>47</v>
      </c>
      <c r="D36" s="47" t="s">
        <v>12</v>
      </c>
      <c r="E36" s="28">
        <v>1</v>
      </c>
      <c r="F36" s="29">
        <v>3000</v>
      </c>
      <c r="G36" s="46">
        <f t="shared" ref="G36:G41" si="2">E36*F36</f>
        <v>3000</v>
      </c>
    </row>
    <row r="37" spans="2:11" ht="12" customHeight="1">
      <c r="B37" s="21"/>
      <c r="C37" s="22" t="s">
        <v>48</v>
      </c>
      <c r="D37" s="47" t="s">
        <v>12</v>
      </c>
      <c r="E37" s="28">
        <v>5</v>
      </c>
      <c r="F37" s="29">
        <v>3500</v>
      </c>
      <c r="G37" s="46">
        <f t="shared" si="2"/>
        <v>17500</v>
      </c>
    </row>
    <row r="38" spans="2:11" ht="11.25" customHeight="1">
      <c r="B38" s="21"/>
      <c r="C38" s="22" t="s">
        <v>49</v>
      </c>
      <c r="D38" s="47" t="s">
        <v>31</v>
      </c>
      <c r="E38" s="28">
        <v>5</v>
      </c>
      <c r="F38" s="29">
        <v>3000</v>
      </c>
      <c r="G38" s="46">
        <f t="shared" si="2"/>
        <v>15000</v>
      </c>
    </row>
    <row r="39" spans="2:11">
      <c r="B39" s="21"/>
      <c r="C39" s="22" t="s">
        <v>50</v>
      </c>
      <c r="D39" s="47" t="s">
        <v>12</v>
      </c>
      <c r="E39" s="28">
        <v>4</v>
      </c>
      <c r="F39" s="29">
        <v>1250</v>
      </c>
      <c r="G39" s="46">
        <f t="shared" si="2"/>
        <v>5000</v>
      </c>
    </row>
    <row r="40" spans="2:11" ht="22.5">
      <c r="B40" s="21"/>
      <c r="C40" s="22" t="s">
        <v>51</v>
      </c>
      <c r="D40" s="47" t="s">
        <v>12</v>
      </c>
      <c r="E40" s="28">
        <v>30</v>
      </c>
      <c r="F40" s="29">
        <v>2000</v>
      </c>
      <c r="G40" s="46">
        <f t="shared" si="2"/>
        <v>60000</v>
      </c>
    </row>
    <row r="41" spans="2:11" ht="12" thickBot="1">
      <c r="B41" s="21"/>
      <c r="C41" s="22" t="s">
        <v>52</v>
      </c>
      <c r="D41" s="47" t="s">
        <v>12</v>
      </c>
      <c r="E41" s="28">
        <v>0</v>
      </c>
      <c r="F41" s="29">
        <v>1000</v>
      </c>
      <c r="G41" s="46">
        <f t="shared" si="2"/>
        <v>0</v>
      </c>
    </row>
    <row r="42" spans="2:11">
      <c r="B42" s="48" t="s">
        <v>53</v>
      </c>
      <c r="C42" s="49" t="s">
        <v>54</v>
      </c>
      <c r="D42" s="50"/>
      <c r="E42" s="51"/>
      <c r="F42" s="52"/>
      <c r="G42" s="53"/>
    </row>
    <row r="43" spans="2:11">
      <c r="B43" s="21"/>
      <c r="C43" s="22" t="s">
        <v>55</v>
      </c>
      <c r="D43" s="23" t="s">
        <v>15</v>
      </c>
      <c r="E43" s="28">
        <v>0</v>
      </c>
      <c r="F43" s="29">
        <v>200</v>
      </c>
      <c r="G43" s="54">
        <f t="shared" ref="G43:G51" si="3">E43*F43</f>
        <v>0</v>
      </c>
    </row>
    <row r="44" spans="2:11" s="2" customFormat="1">
      <c r="B44" s="21"/>
      <c r="C44" s="22" t="s">
        <v>56</v>
      </c>
      <c r="D44" s="23" t="s">
        <v>15</v>
      </c>
      <c r="E44" s="28">
        <v>4</v>
      </c>
      <c r="F44" s="55">
        <v>250</v>
      </c>
      <c r="G44" s="56">
        <f t="shared" si="3"/>
        <v>1000</v>
      </c>
      <c r="H44" s="57"/>
      <c r="I44" s="57"/>
      <c r="J44" s="57"/>
      <c r="K44" s="57"/>
    </row>
    <row r="45" spans="2:11">
      <c r="B45" s="21"/>
      <c r="C45" s="22" t="s">
        <v>57</v>
      </c>
      <c r="D45" s="23" t="s">
        <v>15</v>
      </c>
      <c r="E45" s="28">
        <v>0</v>
      </c>
      <c r="F45" s="55">
        <v>645</v>
      </c>
      <c r="G45" s="56">
        <f t="shared" si="3"/>
        <v>0</v>
      </c>
    </row>
    <row r="46" spans="2:11">
      <c r="B46" s="21"/>
      <c r="C46" s="22" t="s">
        <v>58</v>
      </c>
      <c r="D46" s="23" t="s">
        <v>15</v>
      </c>
      <c r="E46" s="28">
        <v>0</v>
      </c>
      <c r="F46" s="55">
        <v>845</v>
      </c>
      <c r="G46" s="56">
        <f t="shared" si="3"/>
        <v>0</v>
      </c>
    </row>
    <row r="47" spans="2:11">
      <c r="B47" s="21"/>
      <c r="C47" s="22" t="s">
        <v>59</v>
      </c>
      <c r="D47" s="23" t="s">
        <v>15</v>
      </c>
      <c r="E47" s="58">
        <v>0</v>
      </c>
      <c r="F47" s="55">
        <v>890</v>
      </c>
      <c r="G47" s="56">
        <f t="shared" si="3"/>
        <v>0</v>
      </c>
    </row>
    <row r="48" spans="2:11">
      <c r="B48" s="21"/>
      <c r="C48" s="22" t="s">
        <v>60</v>
      </c>
      <c r="D48" s="23" t="s">
        <v>15</v>
      </c>
      <c r="E48" s="28">
        <v>0</v>
      </c>
      <c r="F48" s="29">
        <v>1020</v>
      </c>
      <c r="G48" s="54">
        <f t="shared" si="3"/>
        <v>0</v>
      </c>
    </row>
    <row r="49" spans="2:11">
      <c r="B49" s="21"/>
      <c r="C49" s="22" t="s">
        <v>61</v>
      </c>
      <c r="D49" s="23" t="s">
        <v>15</v>
      </c>
      <c r="E49" s="28">
        <v>0</v>
      </c>
      <c r="F49" s="29">
        <v>515</v>
      </c>
      <c r="G49" s="54">
        <f t="shared" si="3"/>
        <v>0</v>
      </c>
    </row>
    <row r="50" spans="2:11">
      <c r="B50" s="21"/>
      <c r="C50" s="22" t="s">
        <v>62</v>
      </c>
      <c r="D50" s="23" t="s">
        <v>15</v>
      </c>
      <c r="E50" s="28">
        <v>0</v>
      </c>
      <c r="F50" s="29">
        <v>3000</v>
      </c>
      <c r="G50" s="54">
        <f t="shared" si="3"/>
        <v>0</v>
      </c>
    </row>
    <row r="51" spans="2:11">
      <c r="B51" s="59"/>
      <c r="C51" s="60" t="s">
        <v>63</v>
      </c>
      <c r="D51" s="61" t="s">
        <v>15</v>
      </c>
      <c r="E51" s="62">
        <v>0</v>
      </c>
      <c r="F51" s="63">
        <v>13000</v>
      </c>
      <c r="G51" s="64">
        <f t="shared" si="3"/>
        <v>0</v>
      </c>
    </row>
    <row r="52" spans="2:11">
      <c r="B52" s="48" t="s">
        <v>64</v>
      </c>
      <c r="C52" s="65" t="s">
        <v>65</v>
      </c>
      <c r="D52" s="66"/>
      <c r="E52" s="67"/>
      <c r="F52" s="68"/>
      <c r="G52" s="69"/>
    </row>
    <row r="53" spans="2:11">
      <c r="B53" s="70"/>
      <c r="C53" s="71" t="s">
        <v>66</v>
      </c>
      <c r="D53" s="72" t="s">
        <v>15</v>
      </c>
      <c r="E53" s="73">
        <v>18</v>
      </c>
      <c r="F53" s="25">
        <v>6</v>
      </c>
      <c r="G53" s="26">
        <f>E53*F53</f>
        <v>108</v>
      </c>
    </row>
    <row r="54" spans="2:11">
      <c r="B54" s="70"/>
      <c r="C54" s="71" t="s">
        <v>67</v>
      </c>
      <c r="D54" s="72" t="s">
        <v>15</v>
      </c>
      <c r="E54" s="73">
        <v>40</v>
      </c>
      <c r="F54" s="25">
        <v>8</v>
      </c>
      <c r="G54" s="26">
        <f>E54*F54</f>
        <v>320</v>
      </c>
    </row>
    <row r="55" spans="2:11">
      <c r="B55" s="70"/>
      <c r="C55" s="71" t="s">
        <v>68</v>
      </c>
      <c r="D55" s="72" t="s">
        <v>15</v>
      </c>
      <c r="E55" s="73">
        <v>0</v>
      </c>
      <c r="F55" s="25">
        <v>11</v>
      </c>
      <c r="G55" s="26">
        <f>E55*F55</f>
        <v>0</v>
      </c>
    </row>
    <row r="56" spans="2:11">
      <c r="B56" s="48" t="s">
        <v>69</v>
      </c>
      <c r="C56" s="74" t="s">
        <v>70</v>
      </c>
      <c r="D56" s="66"/>
      <c r="E56" s="75"/>
      <c r="F56" s="76"/>
      <c r="G56" s="77"/>
    </row>
    <row r="57" spans="2:11">
      <c r="B57" s="70"/>
      <c r="C57" s="71" t="s">
        <v>71</v>
      </c>
      <c r="D57" s="78" t="s">
        <v>15</v>
      </c>
      <c r="E57" s="28">
        <v>0</v>
      </c>
      <c r="F57" s="25">
        <v>737</v>
      </c>
      <c r="G57" s="26">
        <f>E57*F57</f>
        <v>0</v>
      </c>
    </row>
    <row r="58" spans="2:11">
      <c r="B58" s="70"/>
      <c r="C58" s="71" t="s">
        <v>72</v>
      </c>
      <c r="D58" s="78" t="s">
        <v>15</v>
      </c>
      <c r="E58" s="28">
        <v>0</v>
      </c>
      <c r="F58" s="25">
        <v>1795</v>
      </c>
      <c r="G58" s="26">
        <f>E58*F58</f>
        <v>0</v>
      </c>
    </row>
    <row r="59" spans="2:11" ht="12" thickBot="1">
      <c r="B59" s="70"/>
      <c r="C59" s="71" t="s">
        <v>73</v>
      </c>
      <c r="D59" s="72" t="s">
        <v>12</v>
      </c>
      <c r="E59" s="28">
        <v>0</v>
      </c>
      <c r="F59" s="25">
        <v>1794</v>
      </c>
      <c r="G59" s="26">
        <f>E59*F59</f>
        <v>0</v>
      </c>
    </row>
    <row r="60" spans="2:11">
      <c r="B60" s="79" t="s">
        <v>74</v>
      </c>
      <c r="C60" s="74" t="s">
        <v>75</v>
      </c>
      <c r="D60" s="66"/>
      <c r="E60" s="75"/>
      <c r="F60" s="76"/>
      <c r="G60" s="77"/>
    </row>
    <row r="61" spans="2:11">
      <c r="B61" s="70"/>
      <c r="C61" s="80" t="s">
        <v>76</v>
      </c>
      <c r="D61" s="72" t="s">
        <v>15</v>
      </c>
      <c r="E61" s="28">
        <v>0</v>
      </c>
      <c r="F61" s="25">
        <v>25</v>
      </c>
      <c r="G61" s="26">
        <f>E61*F61</f>
        <v>0</v>
      </c>
    </row>
    <row r="62" spans="2:11" s="3" customFormat="1" ht="12" thickBot="1">
      <c r="B62" s="138"/>
      <c r="C62" s="139" t="s">
        <v>77</v>
      </c>
      <c r="D62" s="140" t="s">
        <v>15</v>
      </c>
      <c r="E62" s="132">
        <v>1572</v>
      </c>
      <c r="F62" s="141">
        <v>40</v>
      </c>
      <c r="G62" s="142">
        <f>E62*F62</f>
        <v>62880</v>
      </c>
      <c r="H62" s="81"/>
      <c r="I62" s="81"/>
      <c r="J62" s="81"/>
      <c r="K62" s="81"/>
    </row>
    <row r="63" spans="2:11">
      <c r="B63" s="79" t="s">
        <v>78</v>
      </c>
      <c r="C63" s="49" t="s">
        <v>79</v>
      </c>
      <c r="D63" s="50"/>
      <c r="E63" s="51"/>
      <c r="F63" s="52"/>
      <c r="G63" s="53" t="s">
        <v>80</v>
      </c>
    </row>
    <row r="64" spans="2:11" ht="12" thickBot="1">
      <c r="B64" s="70"/>
      <c r="C64" s="80" t="s">
        <v>81</v>
      </c>
      <c r="D64" s="72" t="s">
        <v>15</v>
      </c>
      <c r="E64" s="28">
        <v>0</v>
      </c>
      <c r="F64" s="25">
        <v>250</v>
      </c>
      <c r="G64" s="26">
        <f>E64*F64</f>
        <v>0</v>
      </c>
    </row>
    <row r="65" spans="2:11" ht="12" thickBot="1">
      <c r="B65" s="82"/>
      <c r="C65" s="83" t="s">
        <v>82</v>
      </c>
      <c r="D65" s="84"/>
      <c r="E65" s="85"/>
      <c r="F65" s="86"/>
      <c r="G65" s="87" t="s">
        <v>80</v>
      </c>
    </row>
    <row r="66" spans="2:11">
      <c r="B66" s="79" t="s">
        <v>83</v>
      </c>
      <c r="C66" s="49" t="s">
        <v>84</v>
      </c>
      <c r="D66" s="50"/>
      <c r="E66" s="51"/>
      <c r="F66" s="52"/>
      <c r="G66" s="53"/>
    </row>
    <row r="67" spans="2:11" s="2" customFormat="1" ht="12" thickBot="1">
      <c r="B67" s="70"/>
      <c r="C67" s="80" t="s">
        <v>85</v>
      </c>
      <c r="D67" s="90" t="s">
        <v>15</v>
      </c>
      <c r="E67" s="28">
        <v>4</v>
      </c>
      <c r="F67" s="25">
        <v>5</v>
      </c>
      <c r="G67" s="26">
        <f>E67*F67</f>
        <v>20</v>
      </c>
      <c r="H67" s="57"/>
      <c r="I67" s="57"/>
      <c r="J67" s="57"/>
      <c r="K67" s="57"/>
    </row>
    <row r="68" spans="2:11">
      <c r="B68" s="79" t="s">
        <v>86</v>
      </c>
      <c r="C68" s="49" t="s">
        <v>87</v>
      </c>
      <c r="D68" s="50"/>
      <c r="E68" s="51"/>
      <c r="F68" s="52"/>
      <c r="G68" s="53" t="s">
        <v>80</v>
      </c>
    </row>
    <row r="69" spans="2:11" s="2" customFormat="1">
      <c r="B69" s="21"/>
      <c r="C69" s="35" t="s">
        <v>88</v>
      </c>
      <c r="D69" s="78" t="s">
        <v>12</v>
      </c>
      <c r="E69" s="28">
        <v>0</v>
      </c>
      <c r="F69" s="29">
        <v>6000</v>
      </c>
      <c r="G69" s="54">
        <f t="shared" ref="G69:G74" si="4">E69*F69</f>
        <v>0</v>
      </c>
      <c r="H69" s="57"/>
      <c r="I69" s="57"/>
      <c r="J69" s="57"/>
      <c r="K69" s="57"/>
    </row>
    <row r="70" spans="2:11">
      <c r="B70" s="70"/>
      <c r="C70" s="80" t="s">
        <v>89</v>
      </c>
      <c r="D70" s="78" t="s">
        <v>12</v>
      </c>
      <c r="E70" s="28">
        <v>0</v>
      </c>
      <c r="F70" s="29">
        <v>15000</v>
      </c>
      <c r="G70" s="54">
        <f t="shared" si="4"/>
        <v>0</v>
      </c>
    </row>
    <row r="71" spans="2:11">
      <c r="B71" s="21"/>
      <c r="C71" s="22" t="s">
        <v>90</v>
      </c>
      <c r="D71" s="78" t="s">
        <v>12</v>
      </c>
      <c r="E71" s="28">
        <v>0</v>
      </c>
      <c r="F71" s="29">
        <v>25000</v>
      </c>
      <c r="G71" s="26">
        <f t="shared" si="4"/>
        <v>0</v>
      </c>
    </row>
    <row r="72" spans="2:11" s="2" customFormat="1">
      <c r="B72" s="70"/>
      <c r="C72" s="22" t="s">
        <v>91</v>
      </c>
      <c r="D72" s="78" t="s">
        <v>12</v>
      </c>
      <c r="E72" s="28">
        <v>0</v>
      </c>
      <c r="F72" s="91">
        <v>4300</v>
      </c>
      <c r="G72" s="92">
        <f t="shared" si="4"/>
        <v>0</v>
      </c>
      <c r="H72" s="57"/>
      <c r="I72" s="57"/>
      <c r="J72" s="57"/>
      <c r="K72" s="57"/>
    </row>
    <row r="73" spans="2:11">
      <c r="B73" s="21"/>
      <c r="C73" s="22" t="s">
        <v>92</v>
      </c>
      <c r="D73" s="78" t="s">
        <v>12</v>
      </c>
      <c r="E73" s="28">
        <v>0</v>
      </c>
      <c r="F73" s="91">
        <v>7100</v>
      </c>
      <c r="G73" s="93">
        <f t="shared" si="4"/>
        <v>0</v>
      </c>
    </row>
    <row r="74" spans="2:11" ht="12" thickBot="1">
      <c r="B74" s="70"/>
      <c r="C74" s="22" t="s">
        <v>93</v>
      </c>
      <c r="D74" s="78" t="s">
        <v>12</v>
      </c>
      <c r="E74" s="28">
        <v>0</v>
      </c>
      <c r="F74" s="94">
        <v>10500</v>
      </c>
      <c r="G74" s="95">
        <f t="shared" si="4"/>
        <v>0</v>
      </c>
    </row>
    <row r="75" spans="2:11" s="2" customFormat="1">
      <c r="B75" s="79" t="s">
        <v>94</v>
      </c>
      <c r="C75" s="49" t="s">
        <v>95</v>
      </c>
      <c r="D75" s="50"/>
      <c r="E75" s="51"/>
      <c r="F75" s="52"/>
      <c r="G75" s="53"/>
      <c r="H75" s="57"/>
      <c r="I75" s="57"/>
      <c r="J75" s="57"/>
      <c r="K75" s="57"/>
    </row>
    <row r="76" spans="2:11">
      <c r="B76" s="96"/>
      <c r="C76" s="80" t="s">
        <v>96</v>
      </c>
      <c r="D76" s="72" t="s">
        <v>15</v>
      </c>
      <c r="E76" s="27">
        <v>0</v>
      </c>
      <c r="F76" s="25">
        <v>673</v>
      </c>
      <c r="G76" s="26">
        <f>E76*F76</f>
        <v>0</v>
      </c>
    </row>
    <row r="77" spans="2:11" ht="12" thickBot="1">
      <c r="B77" s="97"/>
      <c r="C77" s="80" t="s">
        <v>97</v>
      </c>
      <c r="D77" s="72" t="s">
        <v>15</v>
      </c>
      <c r="E77" s="27">
        <v>0</v>
      </c>
      <c r="F77" s="25">
        <v>673</v>
      </c>
      <c r="G77" s="26">
        <f>E77*F77</f>
        <v>0</v>
      </c>
    </row>
    <row r="78" spans="2:11" s="2" customFormat="1">
      <c r="B78" s="79" t="s">
        <v>98</v>
      </c>
      <c r="C78" s="49" t="s">
        <v>99</v>
      </c>
      <c r="D78" s="50"/>
      <c r="E78" s="51" t="s">
        <v>80</v>
      </c>
      <c r="F78" s="52"/>
      <c r="G78" s="53"/>
      <c r="H78" s="57"/>
      <c r="I78" s="57"/>
      <c r="J78" s="57"/>
      <c r="K78" s="57"/>
    </row>
    <row r="79" spans="2:11">
      <c r="B79" s="96"/>
      <c r="C79" s="80" t="s">
        <v>100</v>
      </c>
      <c r="D79" s="72" t="s">
        <v>101</v>
      </c>
      <c r="E79" s="130">
        <v>38</v>
      </c>
      <c r="F79" s="25">
        <v>500</v>
      </c>
      <c r="G79" s="26">
        <f t="shared" ref="G79:G84" si="5">E79*F79</f>
        <v>19000</v>
      </c>
    </row>
    <row r="80" spans="2:11">
      <c r="B80" s="97"/>
      <c r="C80" s="80" t="s">
        <v>102</v>
      </c>
      <c r="D80" s="72" t="s">
        <v>101</v>
      </c>
      <c r="E80" s="130">
        <v>6</v>
      </c>
      <c r="F80" s="25">
        <v>400</v>
      </c>
      <c r="G80" s="26">
        <f t="shared" si="5"/>
        <v>2400</v>
      </c>
    </row>
    <row r="81" spans="2:11">
      <c r="B81" s="97"/>
      <c r="C81" s="80" t="s">
        <v>103</v>
      </c>
      <c r="D81" s="72" t="s">
        <v>101</v>
      </c>
      <c r="E81" s="130">
        <v>34</v>
      </c>
      <c r="F81" s="25">
        <v>400</v>
      </c>
      <c r="G81" s="26">
        <f t="shared" si="5"/>
        <v>13600</v>
      </c>
    </row>
    <row r="82" spans="2:11" ht="12" thickBot="1">
      <c r="B82" s="98"/>
      <c r="C82" s="99" t="s">
        <v>104</v>
      </c>
      <c r="D82" s="100" t="s">
        <v>105</v>
      </c>
      <c r="E82" s="131">
        <v>0</v>
      </c>
      <c r="F82" s="101">
        <v>35</v>
      </c>
      <c r="G82" s="102">
        <f t="shared" si="5"/>
        <v>0</v>
      </c>
    </row>
    <row r="83" spans="2:11" ht="12" thickBot="1">
      <c r="B83" s="103" t="s">
        <v>106</v>
      </c>
      <c r="C83" s="104" t="s">
        <v>107</v>
      </c>
      <c r="D83" s="105" t="s">
        <v>12</v>
      </c>
      <c r="E83" s="106">
        <v>0</v>
      </c>
      <c r="F83" s="107">
        <v>15000</v>
      </c>
      <c r="G83" s="108">
        <f t="shared" si="5"/>
        <v>0</v>
      </c>
    </row>
    <row r="84" spans="2:11" s="2" customFormat="1" ht="12" thickBot="1">
      <c r="B84" s="103" t="s">
        <v>108</v>
      </c>
      <c r="C84" s="104" t="s">
        <v>109</v>
      </c>
      <c r="D84" s="105" t="s">
        <v>12</v>
      </c>
      <c r="E84" s="106">
        <v>0</v>
      </c>
      <c r="F84" s="107">
        <v>4000</v>
      </c>
      <c r="G84" s="108">
        <f t="shared" si="5"/>
        <v>0</v>
      </c>
      <c r="H84" s="57"/>
      <c r="I84" s="57"/>
      <c r="J84" s="57"/>
      <c r="K84" s="57"/>
    </row>
    <row r="85" spans="2:11">
      <c r="B85" s="109"/>
      <c r="C85" s="110" t="s">
        <v>110</v>
      </c>
      <c r="D85" s="111"/>
      <c r="E85" s="112"/>
      <c r="F85" s="113"/>
      <c r="G85" s="114">
        <f>SUM(G5:G84)</f>
        <v>311322.8</v>
      </c>
    </row>
    <row r="86" spans="2:11">
      <c r="B86" s="96"/>
      <c r="C86" s="78" t="s">
        <v>111</v>
      </c>
      <c r="D86" s="23"/>
      <c r="E86" s="115"/>
      <c r="F86" s="116"/>
      <c r="G86" s="117">
        <f>16%*G85</f>
        <v>49811.648000000001</v>
      </c>
    </row>
    <row r="87" spans="2:11" s="4" customFormat="1" ht="12" thickBot="1">
      <c r="B87" s="118"/>
      <c r="C87" s="119" t="s">
        <v>112</v>
      </c>
      <c r="D87" s="120"/>
      <c r="E87" s="121"/>
      <c r="F87" s="122"/>
      <c r="G87" s="123">
        <f>SUM(G85:G86)</f>
        <v>361134.44799999997</v>
      </c>
      <c r="H87" s="124"/>
      <c r="I87" s="124"/>
      <c r="J87" s="124"/>
      <c r="K87" s="124"/>
    </row>
    <row r="88" spans="2:11" s="4" customFormat="1">
      <c r="B88" s="6"/>
      <c r="C88" s="125"/>
      <c r="D88" s="126"/>
      <c r="E88" s="127"/>
      <c r="F88" s="8"/>
      <c r="G88" s="128"/>
      <c r="H88" s="124"/>
      <c r="I88" s="124"/>
      <c r="J88" s="124"/>
      <c r="K88" s="124"/>
    </row>
  </sheetData>
  <mergeCells count="3">
    <mergeCell ref="B1:G1"/>
    <mergeCell ref="B2:G2"/>
    <mergeCell ref="E3:F3"/>
  </mergeCells>
  <pageMargins left="0.7" right="0.63" top="0.28999999999999998" bottom="0.16" header="0.14000000000000001" footer="0.12"/>
  <pageSetup scale="7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7C94-D8CD-4D91-81CA-DD935AB5DC55}">
  <dimension ref="A1:CO71"/>
  <sheetViews>
    <sheetView tabSelected="1" topLeftCell="A31" workbookViewId="0">
      <selection activeCell="C7" sqref="C7"/>
    </sheetView>
  </sheetViews>
  <sheetFormatPr defaultColWidth="9.140625" defaultRowHeight="15"/>
  <cols>
    <col min="1" max="1" width="9.140625" style="151"/>
    <col min="2" max="2" width="4.140625" style="151" customWidth="1"/>
    <col min="3" max="3" width="76.42578125" style="151" customWidth="1"/>
    <col min="4" max="4" width="12.28515625" style="151" bestFit="1" customWidth="1"/>
    <col min="5" max="5" width="12.5703125" style="151" customWidth="1"/>
    <col min="6" max="6" width="12.42578125" style="151" customWidth="1"/>
    <col min="7" max="7" width="17.85546875" style="151" customWidth="1"/>
    <col min="8" max="8" width="19" style="151" bestFit="1" customWidth="1"/>
    <col min="9" max="9" width="9.140625" style="151"/>
    <col min="10" max="10" width="29.42578125" style="151" customWidth="1"/>
    <col min="11" max="11" width="8.42578125" style="151" customWidth="1"/>
    <col min="12" max="12" width="10.5703125" style="151" customWidth="1"/>
    <col min="13" max="13" width="9.5703125" style="151" customWidth="1"/>
    <col min="14" max="15" width="9.140625" style="151"/>
    <col min="16" max="16" width="11.5703125" style="151" customWidth="1"/>
    <col min="17" max="17" width="10.42578125" style="151" customWidth="1"/>
    <col min="18" max="18" width="14.140625" style="151" customWidth="1"/>
    <col min="19" max="19" width="17.28515625" style="151" customWidth="1"/>
    <col min="20" max="20" width="12.7109375" style="151" customWidth="1"/>
    <col min="21" max="21" width="14.7109375" style="151" customWidth="1"/>
    <col min="22" max="16384" width="9.140625" style="151"/>
  </cols>
  <sheetData>
    <row r="1" spans="2:21" ht="15.75" thickBot="1"/>
    <row r="2" spans="2:21" ht="15.75" thickBot="1">
      <c r="B2" s="152" t="s">
        <v>225</v>
      </c>
      <c r="C2" s="153"/>
      <c r="D2" s="153"/>
      <c r="E2" s="153"/>
      <c r="F2" s="153"/>
      <c r="G2" s="154"/>
      <c r="J2" s="155" t="s">
        <v>117</v>
      </c>
      <c r="K2" s="156"/>
      <c r="L2" s="156"/>
      <c r="M2" s="157"/>
      <c r="N2" s="158"/>
      <c r="O2" s="158"/>
      <c r="P2" s="155" t="s">
        <v>118</v>
      </c>
      <c r="Q2" s="156"/>
      <c r="R2" s="156"/>
      <c r="S2" s="156"/>
      <c r="T2" s="156"/>
      <c r="U2" s="157"/>
    </row>
    <row r="3" spans="2:21" ht="15.75" thickBot="1">
      <c r="B3" s="159" t="s">
        <v>119</v>
      </c>
      <c r="C3" s="160" t="s">
        <v>120</v>
      </c>
      <c r="D3" s="160" t="s">
        <v>121</v>
      </c>
      <c r="E3" s="160" t="s">
        <v>122</v>
      </c>
      <c r="F3" s="160" t="s">
        <v>123</v>
      </c>
      <c r="G3" s="161" t="s">
        <v>124</v>
      </c>
      <c r="H3" s="161" t="s">
        <v>125</v>
      </c>
      <c r="J3" s="162" t="s">
        <v>126</v>
      </c>
      <c r="K3" s="162" t="s">
        <v>121</v>
      </c>
      <c r="L3" s="162" t="s">
        <v>127</v>
      </c>
      <c r="M3" s="163" t="s">
        <v>128</v>
      </c>
      <c r="N3" s="164"/>
      <c r="O3" s="164"/>
      <c r="P3" s="162" t="s">
        <v>126</v>
      </c>
      <c r="Q3" s="162" t="s">
        <v>129</v>
      </c>
      <c r="R3" s="162" t="s">
        <v>130</v>
      </c>
      <c r="S3" s="162" t="s">
        <v>131</v>
      </c>
      <c r="T3" s="162" t="s">
        <v>132</v>
      </c>
      <c r="U3" s="162" t="s">
        <v>133</v>
      </c>
    </row>
    <row r="4" spans="2:21">
      <c r="B4" s="165">
        <v>1</v>
      </c>
      <c r="C4" s="166" t="s">
        <v>134</v>
      </c>
      <c r="D4" s="166" t="s">
        <v>135</v>
      </c>
      <c r="E4" s="167"/>
      <c r="F4" s="168">
        <v>300</v>
      </c>
      <c r="G4" s="169">
        <f t="shared" ref="G4:G11" si="0">E4*F4</f>
        <v>0</v>
      </c>
      <c r="H4" s="170">
        <f t="shared" ref="H4:H52" si="1">IF(G4="","",G4/$G$53)</f>
        <v>0</v>
      </c>
      <c r="J4" s="171" t="s">
        <v>136</v>
      </c>
      <c r="K4" s="171">
        <v>39</v>
      </c>
      <c r="L4" s="171">
        <v>60</v>
      </c>
      <c r="M4" s="172">
        <f t="shared" ref="M4:M10" si="2">K4*L4</f>
        <v>2340</v>
      </c>
      <c r="N4" s="158"/>
      <c r="O4" s="158"/>
      <c r="P4" s="173" t="s">
        <v>137</v>
      </c>
      <c r="Q4" s="173">
        <v>300</v>
      </c>
      <c r="R4" s="174">
        <v>4</v>
      </c>
      <c r="S4" s="175">
        <v>30</v>
      </c>
      <c r="T4" s="176">
        <f t="shared" ref="T4:T6" si="3">Q4*((R4/10)*S4)</f>
        <v>3600</v>
      </c>
      <c r="U4" s="177">
        <f t="shared" ref="U4:U6" si="4">S4*(R4/10)</f>
        <v>12</v>
      </c>
    </row>
    <row r="5" spans="2:21">
      <c r="B5" s="165">
        <v>2</v>
      </c>
      <c r="C5" s="166" t="s">
        <v>138</v>
      </c>
      <c r="D5" s="166" t="s">
        <v>135</v>
      </c>
      <c r="E5" s="178"/>
      <c r="F5" s="179">
        <v>1000</v>
      </c>
      <c r="G5" s="180">
        <f t="shared" si="0"/>
        <v>0</v>
      </c>
      <c r="H5" s="181">
        <f t="shared" si="1"/>
        <v>0</v>
      </c>
      <c r="J5" s="182" t="s">
        <v>139</v>
      </c>
      <c r="K5" s="182">
        <v>2</v>
      </c>
      <c r="L5" s="182">
        <v>300</v>
      </c>
      <c r="M5" s="183">
        <f t="shared" si="2"/>
        <v>600</v>
      </c>
      <c r="N5" s="158"/>
      <c r="O5" s="158"/>
      <c r="P5" s="184" t="s">
        <v>140</v>
      </c>
      <c r="Q5" s="184">
        <v>300</v>
      </c>
      <c r="R5" s="174">
        <v>3</v>
      </c>
      <c r="S5" s="185">
        <v>30</v>
      </c>
      <c r="T5" s="186">
        <f t="shared" si="3"/>
        <v>2700</v>
      </c>
      <c r="U5" s="177">
        <f t="shared" si="4"/>
        <v>9</v>
      </c>
    </row>
    <row r="6" spans="2:21">
      <c r="B6" s="165">
        <v>3</v>
      </c>
      <c r="C6" s="166" t="s">
        <v>141</v>
      </c>
      <c r="D6" s="166" t="s">
        <v>142</v>
      </c>
      <c r="E6" s="178"/>
      <c r="F6" s="179">
        <v>1000</v>
      </c>
      <c r="G6" s="180">
        <f t="shared" si="0"/>
        <v>0</v>
      </c>
      <c r="H6" s="181">
        <f t="shared" si="1"/>
        <v>0</v>
      </c>
      <c r="J6" s="182" t="s">
        <v>143</v>
      </c>
      <c r="K6" s="182">
        <v>1</v>
      </c>
      <c r="L6" s="182">
        <v>600</v>
      </c>
      <c r="M6" s="183">
        <f t="shared" si="2"/>
        <v>600</v>
      </c>
      <c r="N6" s="158"/>
      <c r="O6" s="158"/>
      <c r="P6" s="184" t="s">
        <v>144</v>
      </c>
      <c r="Q6" s="184">
        <v>750</v>
      </c>
      <c r="R6" s="174">
        <v>1</v>
      </c>
      <c r="S6" s="185">
        <v>30</v>
      </c>
      <c r="T6" s="186">
        <f t="shared" si="3"/>
        <v>2250</v>
      </c>
      <c r="U6" s="177">
        <f t="shared" si="4"/>
        <v>3</v>
      </c>
    </row>
    <row r="7" spans="2:21">
      <c r="B7" s="165">
        <v>4</v>
      </c>
      <c r="C7" s="166" t="s">
        <v>145</v>
      </c>
      <c r="D7" s="166" t="s">
        <v>142</v>
      </c>
      <c r="E7" s="178"/>
      <c r="F7" s="179">
        <v>800</v>
      </c>
      <c r="G7" s="180">
        <f t="shared" si="0"/>
        <v>0</v>
      </c>
      <c r="H7" s="181">
        <f t="shared" si="1"/>
        <v>0</v>
      </c>
      <c r="J7" s="182" t="s">
        <v>146</v>
      </c>
      <c r="K7" s="182">
        <v>5</v>
      </c>
      <c r="L7" s="182">
        <v>300</v>
      </c>
      <c r="M7" s="183">
        <f t="shared" si="2"/>
        <v>1500</v>
      </c>
      <c r="N7" s="158"/>
      <c r="O7" s="158"/>
      <c r="P7" s="184" t="s">
        <v>147</v>
      </c>
      <c r="Q7" s="184">
        <v>150</v>
      </c>
      <c r="R7" s="174">
        <v>1</v>
      </c>
      <c r="S7" s="185">
        <v>0</v>
      </c>
      <c r="T7" s="186">
        <f>Q7*((R7/25)*S7)</f>
        <v>0</v>
      </c>
      <c r="U7" s="177">
        <f>S7*(R7/25)</f>
        <v>0</v>
      </c>
    </row>
    <row r="8" spans="2:21" ht="15.75" thickBot="1">
      <c r="B8" s="165">
        <v>5</v>
      </c>
      <c r="C8" s="166" t="s">
        <v>148</v>
      </c>
      <c r="D8" s="166" t="s">
        <v>142</v>
      </c>
      <c r="E8" s="178"/>
      <c r="F8" s="179">
        <v>3000</v>
      </c>
      <c r="G8" s="180">
        <f t="shared" si="0"/>
        <v>0</v>
      </c>
      <c r="H8" s="181">
        <f t="shared" si="1"/>
        <v>0</v>
      </c>
      <c r="J8" s="182" t="s">
        <v>144</v>
      </c>
      <c r="K8" s="182">
        <v>1</v>
      </c>
      <c r="L8" s="182">
        <v>850</v>
      </c>
      <c r="M8" s="183">
        <f t="shared" si="2"/>
        <v>850</v>
      </c>
      <c r="N8" s="158"/>
      <c r="O8" s="158"/>
      <c r="P8" s="187" t="s">
        <v>149</v>
      </c>
      <c r="Q8" s="188">
        <v>10</v>
      </c>
      <c r="R8" s="189">
        <v>5</v>
      </c>
      <c r="S8" s="190">
        <v>30</v>
      </c>
      <c r="T8" s="191">
        <f>(S8*(R8/10))*Q8</f>
        <v>150</v>
      </c>
      <c r="U8" s="192">
        <f>S8*(R8/10)</f>
        <v>15</v>
      </c>
    </row>
    <row r="9" spans="2:21" ht="17.25" thickBot="1">
      <c r="B9" s="165">
        <v>6</v>
      </c>
      <c r="C9" s="166" t="s">
        <v>150</v>
      </c>
      <c r="D9" s="166" t="s">
        <v>142</v>
      </c>
      <c r="E9" s="178"/>
      <c r="F9" s="179">
        <v>1000</v>
      </c>
      <c r="G9" s="180">
        <f t="shared" si="0"/>
        <v>0</v>
      </c>
      <c r="H9" s="181">
        <f t="shared" si="1"/>
        <v>0</v>
      </c>
      <c r="J9" s="182" t="s">
        <v>151</v>
      </c>
      <c r="K9" s="182">
        <v>1</v>
      </c>
      <c r="L9" s="182">
        <v>4500</v>
      </c>
      <c r="M9" s="183">
        <f t="shared" si="2"/>
        <v>4500</v>
      </c>
      <c r="N9" s="158"/>
      <c r="O9" s="158"/>
      <c r="P9" s="193" t="s">
        <v>152</v>
      </c>
      <c r="Q9" s="194"/>
      <c r="R9" s="194"/>
      <c r="S9" s="194"/>
      <c r="T9" s="195">
        <f>SUM(T4:T6)</f>
        <v>8550</v>
      </c>
    </row>
    <row r="10" spans="2:21" ht="15.75" thickBot="1">
      <c r="B10" s="165">
        <v>7</v>
      </c>
      <c r="C10" s="166" t="s">
        <v>153</v>
      </c>
      <c r="D10" s="166" t="s">
        <v>142</v>
      </c>
      <c r="E10" s="178"/>
      <c r="F10" s="179">
        <v>700</v>
      </c>
      <c r="G10" s="180">
        <f t="shared" si="0"/>
        <v>0</v>
      </c>
      <c r="H10" s="181">
        <f t="shared" si="1"/>
        <v>0</v>
      </c>
      <c r="J10" s="196" t="s">
        <v>154</v>
      </c>
      <c r="K10" s="196">
        <v>1</v>
      </c>
      <c r="L10" s="196">
        <v>1200</v>
      </c>
      <c r="M10" s="197">
        <f t="shared" si="2"/>
        <v>1200</v>
      </c>
      <c r="N10" s="158"/>
      <c r="O10" s="158"/>
    </row>
    <row r="11" spans="2:21" ht="15.75" thickBot="1">
      <c r="B11" s="165">
        <v>8</v>
      </c>
      <c r="C11" s="166" t="s">
        <v>155</v>
      </c>
      <c r="D11" s="166" t="s">
        <v>142</v>
      </c>
      <c r="E11" s="178">
        <v>1</v>
      </c>
      <c r="F11" s="179">
        <v>1500</v>
      </c>
      <c r="G11" s="180">
        <f t="shared" si="0"/>
        <v>1500</v>
      </c>
      <c r="H11" s="181">
        <f t="shared" si="1"/>
        <v>1.3384167676852654E-2</v>
      </c>
      <c r="J11" s="198" t="s">
        <v>152</v>
      </c>
      <c r="K11" s="199"/>
      <c r="L11" s="199"/>
      <c r="M11" s="162">
        <f>SUM(M4:M10)</f>
        <v>11590</v>
      </c>
      <c r="N11" s="158"/>
      <c r="O11" s="158"/>
      <c r="P11" s="200" t="s">
        <v>156</v>
      </c>
      <c r="Q11" s="201"/>
      <c r="R11" s="201"/>
      <c r="S11" s="201"/>
      <c r="T11" s="201"/>
      <c r="U11" s="201"/>
    </row>
    <row r="12" spans="2:21" ht="15.75" thickBot="1">
      <c r="B12" s="165">
        <v>9</v>
      </c>
      <c r="C12" s="166" t="s">
        <v>157</v>
      </c>
      <c r="D12" s="166" t="s">
        <v>121</v>
      </c>
      <c r="E12" s="178">
        <v>4</v>
      </c>
      <c r="F12" s="179">
        <v>150</v>
      </c>
      <c r="G12" s="180">
        <f>E12/50*F12</f>
        <v>12</v>
      </c>
      <c r="H12" s="181">
        <f t="shared" si="1"/>
        <v>1.0707334141482124E-4</v>
      </c>
      <c r="P12" s="198" t="s">
        <v>126</v>
      </c>
      <c r="Q12" s="162" t="s">
        <v>129</v>
      </c>
      <c r="R12" s="162" t="s">
        <v>130</v>
      </c>
      <c r="S12" s="162" t="s">
        <v>131</v>
      </c>
      <c r="T12" s="162" t="s">
        <v>132</v>
      </c>
      <c r="U12" s="162" t="s">
        <v>133</v>
      </c>
    </row>
    <row r="13" spans="2:21" ht="15.75" thickBot="1">
      <c r="B13" s="165">
        <v>10</v>
      </c>
      <c r="C13" s="166" t="s">
        <v>158</v>
      </c>
      <c r="D13" s="166" t="s">
        <v>159</v>
      </c>
      <c r="E13" s="178">
        <v>4</v>
      </c>
      <c r="F13" s="179">
        <v>100</v>
      </c>
      <c r="G13" s="180">
        <f>E13/70*F13</f>
        <v>5.7142857142857144</v>
      </c>
      <c r="H13" s="181">
        <f t="shared" si="1"/>
        <v>5.0987305435629166E-5</v>
      </c>
      <c r="P13" s="173" t="s">
        <v>140</v>
      </c>
      <c r="Q13" s="202">
        <v>300</v>
      </c>
      <c r="R13" s="203">
        <v>4</v>
      </c>
      <c r="S13" s="204">
        <v>0</v>
      </c>
      <c r="T13" s="176">
        <f>Q13*((R13/10)*S13)</f>
        <v>0</v>
      </c>
      <c r="U13" s="176">
        <f>S13*(R13/10)</f>
        <v>0</v>
      </c>
    </row>
    <row r="14" spans="2:21" ht="15.75" thickBot="1">
      <c r="B14" s="165">
        <v>11</v>
      </c>
      <c r="C14" s="166" t="s">
        <v>160</v>
      </c>
      <c r="D14" s="166" t="s">
        <v>159</v>
      </c>
      <c r="E14" s="178"/>
      <c r="F14" s="179">
        <v>100</v>
      </c>
      <c r="G14" s="180">
        <f t="shared" ref="G14:G52" si="5">E14*F14</f>
        <v>0</v>
      </c>
      <c r="H14" s="181">
        <f t="shared" si="1"/>
        <v>0</v>
      </c>
      <c r="J14" s="155" t="s">
        <v>161</v>
      </c>
      <c r="K14" s="156"/>
      <c r="L14" s="156"/>
      <c r="M14" s="157"/>
      <c r="P14" s="188" t="s">
        <v>144</v>
      </c>
      <c r="Q14" s="205">
        <v>750</v>
      </c>
      <c r="R14" s="189">
        <v>1</v>
      </c>
      <c r="S14" s="206">
        <v>0</v>
      </c>
      <c r="T14" s="191">
        <f>Q14*((R14/10)*S14)</f>
        <v>0</v>
      </c>
      <c r="U14" s="191">
        <f>S14*(R14/10)</f>
        <v>0</v>
      </c>
    </row>
    <row r="15" spans="2:21" ht="17.25" thickBot="1">
      <c r="B15" s="165">
        <v>12</v>
      </c>
      <c r="C15" s="166" t="s">
        <v>162</v>
      </c>
      <c r="D15" s="166" t="s">
        <v>159</v>
      </c>
      <c r="E15" s="178">
        <v>4</v>
      </c>
      <c r="F15" s="179">
        <v>100</v>
      </c>
      <c r="G15" s="180">
        <f t="shared" si="5"/>
        <v>400</v>
      </c>
      <c r="H15" s="181">
        <f t="shared" si="1"/>
        <v>3.5691113804940415E-3</v>
      </c>
      <c r="J15" s="162" t="s">
        <v>126</v>
      </c>
      <c r="K15" s="162" t="s">
        <v>163</v>
      </c>
      <c r="L15" s="162" t="s">
        <v>164</v>
      </c>
      <c r="M15" s="163" t="s">
        <v>128</v>
      </c>
      <c r="P15" s="207" t="s">
        <v>152</v>
      </c>
      <c r="Q15" s="208"/>
      <c r="R15" s="208"/>
      <c r="S15" s="208"/>
      <c r="T15" s="195">
        <f>SUM(T13:T14)</f>
        <v>0</v>
      </c>
    </row>
    <row r="16" spans="2:21">
      <c r="B16" s="165">
        <v>13</v>
      </c>
      <c r="C16" s="166" t="s">
        <v>165</v>
      </c>
      <c r="D16" s="166" t="s">
        <v>159</v>
      </c>
      <c r="E16" s="178"/>
      <c r="F16" s="179">
        <v>125</v>
      </c>
      <c r="G16" s="180">
        <f t="shared" si="5"/>
        <v>0</v>
      </c>
      <c r="H16" s="181">
        <f t="shared" si="1"/>
        <v>0</v>
      </c>
      <c r="J16" s="184" t="s">
        <v>166</v>
      </c>
      <c r="K16" s="184">
        <v>0</v>
      </c>
      <c r="L16" s="184">
        <v>350</v>
      </c>
      <c r="M16" s="209">
        <f t="shared" ref="M16:M24" si="6">K16*L16</f>
        <v>0</v>
      </c>
    </row>
    <row r="17" spans="2:21">
      <c r="B17" s="165">
        <v>14</v>
      </c>
      <c r="C17" s="166" t="s">
        <v>167</v>
      </c>
      <c r="D17" s="166" t="s">
        <v>159</v>
      </c>
      <c r="E17" s="178"/>
      <c r="F17" s="179">
        <v>135</v>
      </c>
      <c r="G17" s="180">
        <f t="shared" si="5"/>
        <v>0</v>
      </c>
      <c r="H17" s="181">
        <f t="shared" si="1"/>
        <v>0</v>
      </c>
      <c r="J17" s="184" t="s">
        <v>168</v>
      </c>
      <c r="K17" s="184">
        <v>0</v>
      </c>
      <c r="L17" s="184">
        <v>300</v>
      </c>
      <c r="M17" s="209">
        <f t="shared" si="6"/>
        <v>0</v>
      </c>
    </row>
    <row r="18" spans="2:21" ht="15.75" thickBot="1">
      <c r="B18" s="165">
        <v>15</v>
      </c>
      <c r="C18" s="166" t="s">
        <v>169</v>
      </c>
      <c r="D18" s="166" t="s">
        <v>159</v>
      </c>
      <c r="E18" s="178"/>
      <c r="F18" s="179">
        <f>T9</f>
        <v>8550</v>
      </c>
      <c r="G18" s="180">
        <f t="shared" si="5"/>
        <v>0</v>
      </c>
      <c r="H18" s="181">
        <f t="shared" si="1"/>
        <v>0</v>
      </c>
      <c r="J18" s="184" t="s">
        <v>170</v>
      </c>
      <c r="K18" s="184">
        <v>0</v>
      </c>
      <c r="L18" s="184">
        <v>40</v>
      </c>
      <c r="M18" s="209">
        <f t="shared" si="6"/>
        <v>0</v>
      </c>
      <c r="P18" s="200" t="s">
        <v>171</v>
      </c>
      <c r="Q18" s="201"/>
      <c r="R18" s="201"/>
      <c r="S18" s="201"/>
      <c r="T18" s="201"/>
      <c r="U18" s="201"/>
    </row>
    <row r="19" spans="2:21" ht="15.75" thickBot="1">
      <c r="B19" s="165">
        <v>16</v>
      </c>
      <c r="C19" s="166" t="s">
        <v>172</v>
      </c>
      <c r="D19" s="166" t="s">
        <v>159</v>
      </c>
      <c r="E19" s="178"/>
      <c r="F19" s="179">
        <v>1700</v>
      </c>
      <c r="G19" s="180">
        <f t="shared" si="5"/>
        <v>0</v>
      </c>
      <c r="H19" s="181">
        <f t="shared" si="1"/>
        <v>0</v>
      </c>
      <c r="J19" s="184" t="s">
        <v>173</v>
      </c>
      <c r="K19" s="184">
        <v>0</v>
      </c>
      <c r="L19" s="184">
        <v>150</v>
      </c>
      <c r="M19" s="209">
        <f t="shared" si="6"/>
        <v>0</v>
      </c>
      <c r="P19" s="198" t="s">
        <v>126</v>
      </c>
      <c r="Q19" s="162" t="s">
        <v>129</v>
      </c>
      <c r="R19" s="162" t="s">
        <v>130</v>
      </c>
      <c r="S19" s="162" t="s">
        <v>131</v>
      </c>
      <c r="T19" s="162" t="s">
        <v>132</v>
      </c>
      <c r="U19" s="162" t="s">
        <v>133</v>
      </c>
    </row>
    <row r="20" spans="2:21" ht="15.75" thickBot="1">
      <c r="B20" s="165">
        <v>17</v>
      </c>
      <c r="C20" s="166" t="s">
        <v>174</v>
      </c>
      <c r="D20" s="166" t="s">
        <v>175</v>
      </c>
      <c r="E20" s="178"/>
      <c r="F20" s="179">
        <v>700</v>
      </c>
      <c r="G20" s="180">
        <f t="shared" si="5"/>
        <v>0</v>
      </c>
      <c r="H20" s="181">
        <f t="shared" si="1"/>
        <v>0</v>
      </c>
      <c r="J20" s="184" t="s">
        <v>176</v>
      </c>
      <c r="K20" s="184">
        <v>0</v>
      </c>
      <c r="L20" s="184">
        <v>60</v>
      </c>
      <c r="M20" s="209">
        <f t="shared" si="6"/>
        <v>0</v>
      </c>
      <c r="P20" s="210" t="s">
        <v>177</v>
      </c>
      <c r="Q20" s="211">
        <v>200</v>
      </c>
      <c r="R20" s="174">
        <v>3</v>
      </c>
      <c r="S20" s="212">
        <v>0</v>
      </c>
      <c r="T20" s="213">
        <f>Q20*((R20/10)*S20)</f>
        <v>0</v>
      </c>
      <c r="U20" s="214">
        <f>S20*(R20/10)</f>
        <v>0</v>
      </c>
    </row>
    <row r="21" spans="2:21" ht="17.25" thickBot="1">
      <c r="B21" s="165">
        <v>18</v>
      </c>
      <c r="C21" s="166" t="s">
        <v>178</v>
      </c>
      <c r="D21" s="166" t="s">
        <v>159</v>
      </c>
      <c r="E21" s="178"/>
      <c r="F21" s="179">
        <v>12000</v>
      </c>
      <c r="G21" s="180">
        <f t="shared" si="5"/>
        <v>0</v>
      </c>
      <c r="H21" s="181">
        <f t="shared" si="1"/>
        <v>0</v>
      </c>
      <c r="J21" s="184" t="s">
        <v>179</v>
      </c>
      <c r="K21" s="184">
        <v>0</v>
      </c>
      <c r="L21" s="184">
        <v>1200</v>
      </c>
      <c r="M21" s="209">
        <f t="shared" si="6"/>
        <v>0</v>
      </c>
      <c r="P21" s="215" t="s">
        <v>152</v>
      </c>
      <c r="Q21" s="216"/>
      <c r="R21" s="216"/>
      <c r="S21" s="216"/>
      <c r="T21" s="217">
        <f>T20</f>
        <v>0</v>
      </c>
    </row>
    <row r="22" spans="2:21">
      <c r="B22" s="165">
        <v>19</v>
      </c>
      <c r="C22" s="166" t="s">
        <v>180</v>
      </c>
      <c r="D22" s="166" t="s">
        <v>159</v>
      </c>
      <c r="E22" s="178">
        <v>4</v>
      </c>
      <c r="F22" s="179">
        <v>25</v>
      </c>
      <c r="G22" s="180">
        <f t="shared" si="5"/>
        <v>100</v>
      </c>
      <c r="H22" s="181">
        <f t="shared" si="1"/>
        <v>8.9227784512351037E-4</v>
      </c>
      <c r="J22" s="184" t="s">
        <v>181</v>
      </c>
      <c r="K22" s="184">
        <v>0</v>
      </c>
      <c r="L22" s="184">
        <v>400</v>
      </c>
      <c r="M22" s="209">
        <f t="shared" si="6"/>
        <v>0</v>
      </c>
    </row>
    <row r="23" spans="2:21">
      <c r="B23" s="165">
        <v>20</v>
      </c>
      <c r="C23" s="166" t="s">
        <v>182</v>
      </c>
      <c r="D23" s="166" t="s">
        <v>159</v>
      </c>
      <c r="E23" s="178">
        <v>88</v>
      </c>
      <c r="F23" s="179">
        <v>10</v>
      </c>
      <c r="G23" s="180">
        <f t="shared" si="5"/>
        <v>880</v>
      </c>
      <c r="H23" s="181">
        <f t="shared" si="1"/>
        <v>7.8520450370868911E-3</v>
      </c>
      <c r="J23" s="184" t="s">
        <v>183</v>
      </c>
      <c r="K23" s="184">
        <v>0</v>
      </c>
      <c r="L23" s="184">
        <v>1200</v>
      </c>
      <c r="M23" s="209">
        <f t="shared" si="6"/>
        <v>0</v>
      </c>
    </row>
    <row r="24" spans="2:21" ht="15.75" thickBot="1">
      <c r="B24" s="165">
        <v>21</v>
      </c>
      <c r="C24" s="166" t="s">
        <v>184</v>
      </c>
      <c r="D24" s="166" t="s">
        <v>159</v>
      </c>
      <c r="E24" s="178"/>
      <c r="F24" s="179">
        <v>20</v>
      </c>
      <c r="G24" s="180">
        <f t="shared" si="5"/>
        <v>0</v>
      </c>
      <c r="H24" s="181">
        <f t="shared" si="1"/>
        <v>0</v>
      </c>
      <c r="J24" s="188" t="s">
        <v>185</v>
      </c>
      <c r="K24" s="188">
        <v>0</v>
      </c>
      <c r="L24" s="188">
        <v>50</v>
      </c>
      <c r="M24" s="209">
        <f t="shared" si="6"/>
        <v>0</v>
      </c>
    </row>
    <row r="25" spans="2:21" ht="15.75" thickBot="1">
      <c r="B25" s="165">
        <v>22</v>
      </c>
      <c r="C25" s="166" t="s">
        <v>186</v>
      </c>
      <c r="D25" s="166" t="s">
        <v>159</v>
      </c>
      <c r="E25" s="178"/>
      <c r="F25" s="179">
        <f>T21</f>
        <v>0</v>
      </c>
      <c r="G25" s="180">
        <f t="shared" si="5"/>
        <v>0</v>
      </c>
      <c r="H25" s="181">
        <f t="shared" si="1"/>
        <v>0</v>
      </c>
      <c r="J25" s="198" t="s">
        <v>152</v>
      </c>
      <c r="K25" s="199"/>
      <c r="L25" s="199"/>
      <c r="M25" s="163">
        <f ca="1">SUM(M16:M25)</f>
        <v>0</v>
      </c>
      <c r="P25" s="200" t="s">
        <v>187</v>
      </c>
      <c r="Q25" s="201"/>
      <c r="R25" s="201"/>
      <c r="S25" s="201"/>
      <c r="T25" s="201"/>
      <c r="U25" s="201"/>
    </row>
    <row r="26" spans="2:21" ht="15.75" thickBot="1">
      <c r="B26" s="165">
        <v>23</v>
      </c>
      <c r="C26" s="166" t="s">
        <v>188</v>
      </c>
      <c r="D26" s="166" t="s">
        <v>159</v>
      </c>
      <c r="E26" s="178"/>
      <c r="F26" s="179">
        <v>0</v>
      </c>
      <c r="G26" s="180">
        <f t="shared" si="5"/>
        <v>0</v>
      </c>
      <c r="H26" s="181">
        <f t="shared" si="1"/>
        <v>0</v>
      </c>
      <c r="P26" s="198" t="s">
        <v>126</v>
      </c>
      <c r="Q26" s="162" t="s">
        <v>129</v>
      </c>
      <c r="R26" s="162" t="s">
        <v>189</v>
      </c>
      <c r="S26" s="162" t="s">
        <v>131</v>
      </c>
      <c r="T26" s="162" t="s">
        <v>132</v>
      </c>
      <c r="U26" s="162" t="s">
        <v>190</v>
      </c>
    </row>
    <row r="27" spans="2:21" ht="15.75" thickBot="1">
      <c r="B27" s="165">
        <v>24</v>
      </c>
      <c r="C27" s="166" t="s">
        <v>191</v>
      </c>
      <c r="D27" s="166" t="s">
        <v>159</v>
      </c>
      <c r="E27" s="178">
        <v>0</v>
      </c>
      <c r="F27" s="179">
        <v>850</v>
      </c>
      <c r="G27" s="180">
        <f t="shared" si="5"/>
        <v>0</v>
      </c>
      <c r="H27" s="181">
        <f t="shared" si="1"/>
        <v>0</v>
      </c>
      <c r="P27" s="218" t="s">
        <v>192</v>
      </c>
      <c r="Q27" s="211">
        <v>700</v>
      </c>
      <c r="R27" s="189">
        <v>3</v>
      </c>
      <c r="S27" s="206">
        <v>62</v>
      </c>
      <c r="T27" s="219">
        <f>Q27*((R27/50)*S27)</f>
        <v>2604</v>
      </c>
      <c r="U27" s="220">
        <f>T27/Q27</f>
        <v>3.72</v>
      </c>
    </row>
    <row r="28" spans="2:21" ht="15.75" thickBot="1">
      <c r="B28" s="165">
        <v>25</v>
      </c>
      <c r="C28" s="166" t="s">
        <v>193</v>
      </c>
      <c r="D28" s="166" t="s">
        <v>121</v>
      </c>
      <c r="E28" s="178"/>
      <c r="F28" s="179">
        <f>M11</f>
        <v>11590</v>
      </c>
      <c r="G28" s="180">
        <f t="shared" si="5"/>
        <v>0</v>
      </c>
      <c r="H28" s="181">
        <f t="shared" si="1"/>
        <v>0</v>
      </c>
      <c r="J28" s="155" t="s">
        <v>194</v>
      </c>
      <c r="K28" s="156"/>
      <c r="L28" s="156"/>
      <c r="M28" s="156"/>
      <c r="N28" s="157"/>
    </row>
    <row r="29" spans="2:21" ht="15.75" thickBot="1">
      <c r="B29" s="165">
        <v>26</v>
      </c>
      <c r="C29" s="166" t="s">
        <v>195</v>
      </c>
      <c r="D29" s="166" t="s">
        <v>121</v>
      </c>
      <c r="E29" s="178"/>
      <c r="F29" s="179">
        <v>0</v>
      </c>
      <c r="G29" s="180">
        <f t="shared" si="5"/>
        <v>0</v>
      </c>
      <c r="H29" s="181">
        <f t="shared" si="1"/>
        <v>0</v>
      </c>
      <c r="J29" s="162" t="s">
        <v>126</v>
      </c>
      <c r="K29" s="214"/>
      <c r="L29" s="162" t="s">
        <v>163</v>
      </c>
      <c r="M29" s="162" t="s">
        <v>127</v>
      </c>
      <c r="N29" s="163" t="s">
        <v>128</v>
      </c>
      <c r="O29" s="164"/>
    </row>
    <row r="30" spans="2:21">
      <c r="B30" s="165">
        <v>27</v>
      </c>
      <c r="C30" s="166" t="s">
        <v>194</v>
      </c>
      <c r="D30" s="166" t="s">
        <v>121</v>
      </c>
      <c r="E30" s="178">
        <v>1</v>
      </c>
      <c r="F30" s="179">
        <f>N40</f>
        <v>3530</v>
      </c>
      <c r="G30" s="180">
        <f t="shared" si="5"/>
        <v>3530</v>
      </c>
      <c r="H30" s="221">
        <f t="shared" si="1"/>
        <v>3.1497407932859912E-2</v>
      </c>
      <c r="J30" s="173" t="s">
        <v>196</v>
      </c>
      <c r="K30" s="222" t="s">
        <v>197</v>
      </c>
      <c r="L30" s="222">
        <v>5</v>
      </c>
      <c r="M30" s="173">
        <v>100</v>
      </c>
      <c r="N30" s="173">
        <f t="shared" ref="N30:N39" si="7">L30*M30</f>
        <v>500</v>
      </c>
      <c r="O30" s="158"/>
    </row>
    <row r="31" spans="2:21">
      <c r="B31" s="165">
        <v>28</v>
      </c>
      <c r="C31" s="166" t="s">
        <v>198</v>
      </c>
      <c r="D31" s="166" t="s">
        <v>121</v>
      </c>
      <c r="E31" s="178"/>
      <c r="F31" s="179">
        <f>T27</f>
        <v>2604</v>
      </c>
      <c r="G31" s="180">
        <f t="shared" si="5"/>
        <v>0</v>
      </c>
      <c r="H31" s="181">
        <f t="shared" si="1"/>
        <v>0</v>
      </c>
      <c r="J31" s="184" t="s">
        <v>199</v>
      </c>
      <c r="K31" s="223" t="s">
        <v>200</v>
      </c>
      <c r="L31" s="223">
        <v>0</v>
      </c>
      <c r="M31" s="184">
        <v>1700</v>
      </c>
      <c r="N31" s="184">
        <f t="shared" si="7"/>
        <v>0</v>
      </c>
      <c r="O31" s="158"/>
    </row>
    <row r="32" spans="2:21">
      <c r="B32" s="165">
        <v>29</v>
      </c>
      <c r="C32" s="166" t="s">
        <v>201</v>
      </c>
      <c r="D32" s="166" t="s">
        <v>142</v>
      </c>
      <c r="E32" s="178"/>
      <c r="F32" s="179">
        <v>850</v>
      </c>
      <c r="G32" s="180">
        <f t="shared" si="5"/>
        <v>0</v>
      </c>
      <c r="H32" s="181">
        <f t="shared" si="1"/>
        <v>0</v>
      </c>
      <c r="J32" s="184" t="s">
        <v>202</v>
      </c>
      <c r="K32" s="223" t="s">
        <v>200</v>
      </c>
      <c r="L32" s="223">
        <v>0</v>
      </c>
      <c r="M32" s="184">
        <v>350</v>
      </c>
      <c r="N32" s="184">
        <f t="shared" si="7"/>
        <v>0</v>
      </c>
      <c r="O32" s="158"/>
    </row>
    <row r="33" spans="1:93">
      <c r="B33" s="165">
        <v>30</v>
      </c>
      <c r="C33" s="224" t="s">
        <v>192</v>
      </c>
      <c r="D33" s="224" t="s">
        <v>121</v>
      </c>
      <c r="E33" s="225">
        <v>3</v>
      </c>
      <c r="F33" s="226">
        <v>700</v>
      </c>
      <c r="G33" s="227">
        <f t="shared" si="5"/>
        <v>2100</v>
      </c>
      <c r="H33" s="181">
        <f t="shared" si="1"/>
        <v>1.8737834747593718E-2</v>
      </c>
      <c r="J33" s="184" t="s">
        <v>203</v>
      </c>
      <c r="K33" s="223" t="s">
        <v>200</v>
      </c>
      <c r="L33" s="223">
        <v>1</v>
      </c>
      <c r="M33" s="184">
        <v>350</v>
      </c>
      <c r="N33" s="184">
        <f t="shared" si="7"/>
        <v>350</v>
      </c>
      <c r="O33" s="158"/>
    </row>
    <row r="34" spans="1:93">
      <c r="B34" s="165">
        <v>31</v>
      </c>
      <c r="C34" s="166" t="s">
        <v>204</v>
      </c>
      <c r="D34" s="166" t="s">
        <v>121</v>
      </c>
      <c r="E34" s="226">
        <v>11</v>
      </c>
      <c r="F34" s="226">
        <v>510</v>
      </c>
      <c r="G34" s="228">
        <f t="shared" si="5"/>
        <v>5610</v>
      </c>
      <c r="H34" s="181">
        <f t="shared" si="1"/>
        <v>5.0056787111428927E-2</v>
      </c>
      <c r="J34" s="184" t="s">
        <v>205</v>
      </c>
      <c r="K34" s="223" t="s">
        <v>200</v>
      </c>
      <c r="L34" s="223">
        <v>0</v>
      </c>
      <c r="M34" s="184">
        <v>300</v>
      </c>
      <c r="N34" s="184">
        <f t="shared" si="7"/>
        <v>0</v>
      </c>
      <c r="O34" s="158"/>
    </row>
    <row r="35" spans="1:93">
      <c r="B35" s="165">
        <v>32</v>
      </c>
      <c r="C35" s="166" t="s">
        <v>206</v>
      </c>
      <c r="D35" s="166" t="s">
        <v>121</v>
      </c>
      <c r="E35" s="226">
        <v>5</v>
      </c>
      <c r="F35" s="226">
        <v>215</v>
      </c>
      <c r="G35" s="228">
        <f t="shared" si="5"/>
        <v>1075</v>
      </c>
      <c r="H35" s="181">
        <f t="shared" si="1"/>
        <v>9.5919868350777364E-3</v>
      </c>
      <c r="J35" s="184" t="s">
        <v>207</v>
      </c>
      <c r="K35" s="223" t="s">
        <v>200</v>
      </c>
      <c r="L35" s="223">
        <v>14</v>
      </c>
      <c r="M35" s="184">
        <v>120</v>
      </c>
      <c r="N35" s="184">
        <f t="shared" si="7"/>
        <v>1680</v>
      </c>
      <c r="O35" s="158"/>
    </row>
    <row r="36" spans="1:93">
      <c r="B36" s="165">
        <v>33</v>
      </c>
      <c r="C36" s="166" t="s">
        <v>208</v>
      </c>
      <c r="D36" s="166" t="s">
        <v>121</v>
      </c>
      <c r="E36" s="226"/>
      <c r="F36" s="226">
        <v>100</v>
      </c>
      <c r="G36" s="228">
        <f t="shared" si="5"/>
        <v>0</v>
      </c>
      <c r="H36" s="181">
        <f t="shared" si="1"/>
        <v>0</v>
      </c>
      <c r="J36" s="184" t="s">
        <v>209</v>
      </c>
      <c r="K36" s="223" t="s">
        <v>210</v>
      </c>
      <c r="L36" s="223">
        <v>1</v>
      </c>
      <c r="M36" s="184">
        <v>350</v>
      </c>
      <c r="N36" s="184">
        <f t="shared" si="7"/>
        <v>350</v>
      </c>
      <c r="O36" s="158"/>
    </row>
    <row r="37" spans="1:93">
      <c r="B37" s="165">
        <v>34</v>
      </c>
      <c r="C37" s="166" t="s">
        <v>77</v>
      </c>
      <c r="D37" s="166" t="s">
        <v>121</v>
      </c>
      <c r="E37" s="226">
        <v>1484</v>
      </c>
      <c r="F37" s="226">
        <v>15</v>
      </c>
      <c r="G37" s="228">
        <f t="shared" si="5"/>
        <v>22260</v>
      </c>
      <c r="H37" s="221">
        <f t="shared" si="1"/>
        <v>0.1986210483244934</v>
      </c>
      <c r="J37" s="184" t="s">
        <v>211</v>
      </c>
      <c r="K37" s="223" t="s">
        <v>200</v>
      </c>
      <c r="L37" s="223">
        <f>14*3</f>
        <v>42</v>
      </c>
      <c r="M37" s="184">
        <v>10</v>
      </c>
      <c r="N37" s="184">
        <f t="shared" si="7"/>
        <v>420</v>
      </c>
      <c r="O37" s="158"/>
    </row>
    <row r="38" spans="1:93" s="230" customFormat="1">
      <c r="A38" s="151"/>
      <c r="B38" s="165">
        <v>35</v>
      </c>
      <c r="C38" s="166" t="s">
        <v>21</v>
      </c>
      <c r="D38" s="166" t="s">
        <v>121</v>
      </c>
      <c r="E38" s="226">
        <v>1</v>
      </c>
      <c r="F38" s="226">
        <v>5800</v>
      </c>
      <c r="G38" s="228">
        <f t="shared" si="5"/>
        <v>5800</v>
      </c>
      <c r="H38" s="181">
        <f t="shared" si="1"/>
        <v>5.1752115017163598E-2</v>
      </c>
      <c r="I38" s="151"/>
      <c r="J38" s="229" t="s">
        <v>212</v>
      </c>
      <c r="K38" s="174" t="s">
        <v>200</v>
      </c>
      <c r="L38" s="174">
        <v>13</v>
      </c>
      <c r="M38" s="174">
        <v>10</v>
      </c>
      <c r="N38" s="174">
        <f t="shared" si="7"/>
        <v>130</v>
      </c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</row>
    <row r="39" spans="1:93" ht="15.75" thickBot="1">
      <c r="B39" s="165">
        <v>36</v>
      </c>
      <c r="C39" s="166" t="s">
        <v>22</v>
      </c>
      <c r="D39" s="166" t="s">
        <v>121</v>
      </c>
      <c r="E39" s="226">
        <v>5</v>
      </c>
      <c r="F39" s="226">
        <v>8700</v>
      </c>
      <c r="G39" s="228">
        <f t="shared" si="5"/>
        <v>43500</v>
      </c>
      <c r="H39" s="181">
        <f t="shared" si="1"/>
        <v>0.38814086262872699</v>
      </c>
      <c r="J39" s="188" t="s">
        <v>213</v>
      </c>
      <c r="K39" s="231" t="s">
        <v>200</v>
      </c>
      <c r="L39" s="231">
        <v>5</v>
      </c>
      <c r="M39" s="188">
        <v>20</v>
      </c>
      <c r="N39" s="188">
        <f t="shared" si="7"/>
        <v>100</v>
      </c>
      <c r="O39" s="158"/>
    </row>
    <row r="40" spans="1:93" ht="15.75" thickBot="1">
      <c r="B40" s="165">
        <v>37</v>
      </c>
      <c r="C40" s="166" t="s">
        <v>23</v>
      </c>
      <c r="D40" s="166" t="s">
        <v>121</v>
      </c>
      <c r="E40" s="226"/>
      <c r="F40" s="226">
        <v>12000</v>
      </c>
      <c r="G40" s="228">
        <f t="shared" si="5"/>
        <v>0</v>
      </c>
      <c r="H40" s="181">
        <f t="shared" si="1"/>
        <v>0</v>
      </c>
      <c r="J40" s="198" t="s">
        <v>152</v>
      </c>
      <c r="K40" s="199"/>
      <c r="L40" s="199"/>
      <c r="M40" s="199"/>
      <c r="N40" s="162">
        <f>SUM(N30:N39)</f>
        <v>3530</v>
      </c>
      <c r="O40" s="164"/>
    </row>
    <row r="41" spans="1:93">
      <c r="B41" s="165">
        <v>38</v>
      </c>
      <c r="C41" s="166" t="s">
        <v>214</v>
      </c>
      <c r="D41" s="166" t="s">
        <v>121</v>
      </c>
      <c r="E41" s="226">
        <v>6</v>
      </c>
      <c r="F41" s="226">
        <v>4000</v>
      </c>
      <c r="G41" s="228">
        <f t="shared" si="5"/>
        <v>24000</v>
      </c>
      <c r="H41" s="181">
        <f t="shared" si="1"/>
        <v>0.21414668282964247</v>
      </c>
    </row>
    <row r="42" spans="1:93">
      <c r="B42" s="165">
        <v>39</v>
      </c>
      <c r="C42" s="166" t="s">
        <v>27</v>
      </c>
      <c r="D42" s="166" t="s">
        <v>121</v>
      </c>
      <c r="E42" s="226"/>
      <c r="F42" s="226">
        <v>400</v>
      </c>
      <c r="G42" s="228">
        <f t="shared" si="5"/>
        <v>0</v>
      </c>
      <c r="H42" s="181">
        <f t="shared" si="1"/>
        <v>0</v>
      </c>
    </row>
    <row r="43" spans="1:93">
      <c r="B43" s="165">
        <v>40</v>
      </c>
      <c r="C43" s="166" t="s">
        <v>28</v>
      </c>
      <c r="D43" s="166" t="s">
        <v>121</v>
      </c>
      <c r="E43" s="226"/>
      <c r="F43" s="226">
        <v>450</v>
      </c>
      <c r="G43" s="228">
        <f t="shared" si="5"/>
        <v>0</v>
      </c>
      <c r="H43" s="181">
        <f t="shared" si="1"/>
        <v>0</v>
      </c>
    </row>
    <row r="44" spans="1:93">
      <c r="B44" s="165">
        <v>41</v>
      </c>
      <c r="C44" s="166" t="s">
        <v>29</v>
      </c>
      <c r="D44" s="166" t="s">
        <v>121</v>
      </c>
      <c r="E44" s="226"/>
      <c r="F44" s="226">
        <v>400</v>
      </c>
      <c r="G44" s="228">
        <f t="shared" si="5"/>
        <v>0</v>
      </c>
      <c r="H44" s="181">
        <f t="shared" si="1"/>
        <v>0</v>
      </c>
    </row>
    <row r="45" spans="1:93">
      <c r="B45" s="165">
        <v>42</v>
      </c>
      <c r="C45" s="166" t="s">
        <v>30</v>
      </c>
      <c r="D45" s="166" t="s">
        <v>121</v>
      </c>
      <c r="E45" s="226"/>
      <c r="F45" s="226">
        <v>350</v>
      </c>
      <c r="G45" s="228">
        <f t="shared" si="5"/>
        <v>0</v>
      </c>
      <c r="H45" s="181">
        <f t="shared" si="1"/>
        <v>0</v>
      </c>
    </row>
    <row r="46" spans="1:93">
      <c r="B46" s="165">
        <v>43</v>
      </c>
      <c r="C46" s="166" t="s">
        <v>215</v>
      </c>
      <c r="D46" s="166" t="s">
        <v>121</v>
      </c>
      <c r="E46" s="226"/>
      <c r="F46" s="226">
        <v>650</v>
      </c>
      <c r="G46" s="228">
        <f t="shared" si="5"/>
        <v>0</v>
      </c>
      <c r="H46" s="181">
        <f t="shared" si="1"/>
        <v>0</v>
      </c>
    </row>
    <row r="47" spans="1:93">
      <c r="B47" s="165">
        <v>44</v>
      </c>
      <c r="C47" s="166" t="s">
        <v>32</v>
      </c>
      <c r="D47" s="166" t="s">
        <v>121</v>
      </c>
      <c r="E47" s="226"/>
      <c r="F47" s="226">
        <v>1500</v>
      </c>
      <c r="G47" s="228">
        <f t="shared" si="5"/>
        <v>0</v>
      </c>
      <c r="H47" s="181">
        <f t="shared" si="1"/>
        <v>0</v>
      </c>
    </row>
    <row r="48" spans="1:93">
      <c r="B48" s="165">
        <v>45</v>
      </c>
      <c r="C48" s="166" t="s">
        <v>216</v>
      </c>
      <c r="D48" s="166" t="s">
        <v>159</v>
      </c>
      <c r="E48" s="226"/>
      <c r="F48" s="226">
        <v>60</v>
      </c>
      <c r="G48" s="228">
        <f t="shared" si="5"/>
        <v>0</v>
      </c>
      <c r="H48" s="181">
        <f t="shared" si="1"/>
        <v>0</v>
      </c>
    </row>
    <row r="49" spans="2:8">
      <c r="B49" s="165">
        <v>46</v>
      </c>
      <c r="C49" s="166" t="s">
        <v>217</v>
      </c>
      <c r="D49" s="166" t="s">
        <v>121</v>
      </c>
      <c r="E49" s="226"/>
      <c r="F49" s="226">
        <v>1200</v>
      </c>
      <c r="G49" s="228">
        <f t="shared" si="5"/>
        <v>0</v>
      </c>
      <c r="H49" s="181">
        <f t="shared" si="1"/>
        <v>0</v>
      </c>
    </row>
    <row r="50" spans="2:8">
      <c r="B50" s="165">
        <v>47</v>
      </c>
      <c r="C50" s="166" t="s">
        <v>224</v>
      </c>
      <c r="D50" s="166" t="s">
        <v>121</v>
      </c>
      <c r="E50" s="226">
        <v>2</v>
      </c>
      <c r="F50" s="226">
        <v>400</v>
      </c>
      <c r="G50" s="228">
        <f t="shared" si="5"/>
        <v>800</v>
      </c>
      <c r="H50" s="181">
        <f t="shared" si="1"/>
        <v>7.1382227609880829E-3</v>
      </c>
    </row>
    <row r="51" spans="2:8">
      <c r="B51" s="165">
        <v>48</v>
      </c>
      <c r="C51" s="166" t="s">
        <v>218</v>
      </c>
      <c r="D51" s="166" t="s">
        <v>159</v>
      </c>
      <c r="E51" s="226"/>
      <c r="F51" s="226">
        <v>3000</v>
      </c>
      <c r="G51" s="228">
        <f t="shared" si="5"/>
        <v>0</v>
      </c>
      <c r="H51" s="181">
        <f t="shared" si="1"/>
        <v>0</v>
      </c>
    </row>
    <row r="52" spans="2:8" ht="15.75" thickBot="1">
      <c r="B52" s="165">
        <v>49</v>
      </c>
      <c r="C52" s="224" t="s">
        <v>223</v>
      </c>
      <c r="D52" s="224" t="s">
        <v>121</v>
      </c>
      <c r="E52" s="226">
        <v>1</v>
      </c>
      <c r="F52" s="226">
        <v>500</v>
      </c>
      <c r="G52" s="224">
        <f t="shared" si="5"/>
        <v>500</v>
      </c>
      <c r="H52" s="392">
        <f t="shared" si="1"/>
        <v>4.4613892256175521E-3</v>
      </c>
    </row>
    <row r="53" spans="2:8" ht="15.75" thickBot="1">
      <c r="B53" s="232"/>
      <c r="C53" s="393"/>
      <c r="D53" s="394"/>
      <c r="E53" s="394"/>
      <c r="F53" s="233" t="s">
        <v>219</v>
      </c>
      <c r="G53" s="234">
        <f>SUM(G4:G52)</f>
        <v>112072.71428571429</v>
      </c>
      <c r="H53" s="235">
        <f>SUM(H4:H52)</f>
        <v>0.99999999999999989</v>
      </c>
    </row>
    <row r="54" spans="2:8" ht="15.75" thickBot="1"/>
    <row r="55" spans="2:8" ht="15.75" thickBot="1">
      <c r="C55" s="236" t="s">
        <v>220</v>
      </c>
      <c r="D55" s="237"/>
      <c r="E55" s="237"/>
      <c r="F55" s="238">
        <v>0.05</v>
      </c>
      <c r="G55" s="239">
        <f>G53*F55</f>
        <v>5603.635714285715</v>
      </c>
    </row>
    <row r="57" spans="2:8" ht="15.75" thickBot="1">
      <c r="C57" s="240" t="s">
        <v>221</v>
      </c>
      <c r="D57" s="241"/>
      <c r="E57" s="241"/>
      <c r="F57" s="241"/>
      <c r="G57" s="242">
        <f>G53+G55</f>
        <v>117676.35</v>
      </c>
    </row>
    <row r="60" spans="2:8" ht="15.75" thickBot="1">
      <c r="C60" s="243" t="s">
        <v>222</v>
      </c>
      <c r="D60" s="244"/>
      <c r="E60" s="244"/>
      <c r="F60" s="244"/>
      <c r="G60" s="245">
        <f>1-(G57/'MAGUNAS MARAGWA (Initial Scope)'!G85)</f>
        <v>0.58127421411755997</v>
      </c>
    </row>
    <row r="61" spans="2:8" ht="15.75" thickBot="1"/>
    <row r="62" spans="2:8">
      <c r="C62" s="378" t="s">
        <v>228</v>
      </c>
      <c r="D62" s="379"/>
      <c r="E62" s="379"/>
      <c r="F62" s="380"/>
    </row>
    <row r="63" spans="2:8">
      <c r="C63" s="381"/>
      <c r="D63" s="382"/>
      <c r="E63" s="382"/>
      <c r="F63" s="383"/>
    </row>
    <row r="64" spans="2:8" ht="15.75" thickBot="1">
      <c r="C64" s="384"/>
      <c r="D64" s="385"/>
      <c r="E64" s="385"/>
      <c r="F64" s="386"/>
    </row>
    <row r="65" spans="3:6">
      <c r="C65" s="391"/>
      <c r="D65" s="391"/>
      <c r="E65" s="391"/>
      <c r="F65" s="391"/>
    </row>
    <row r="66" spans="3:6">
      <c r="C66" s="391"/>
      <c r="D66" s="391"/>
      <c r="E66" s="391"/>
      <c r="F66" s="391"/>
    </row>
    <row r="67" spans="3:6">
      <c r="F67" s="246"/>
    </row>
    <row r="68" spans="3:6">
      <c r="C68" s="246" t="s">
        <v>232</v>
      </c>
      <c r="D68" s="390" t="s">
        <v>233</v>
      </c>
    </row>
    <row r="69" spans="3:6">
      <c r="C69" s="387" t="s">
        <v>229</v>
      </c>
      <c r="D69" s="388">
        <f>'MAGUNAS MARAGWA (Initial Scope)'!G85</f>
        <v>281034.40000000002</v>
      </c>
    </row>
    <row r="70" spans="3:6">
      <c r="C70" s="387" t="s">
        <v>230</v>
      </c>
      <c r="D70" s="388">
        <f>'MAGUNAS MARAGWA (Revised Scope)'!G85</f>
        <v>311322.8</v>
      </c>
    </row>
    <row r="71" spans="3:6">
      <c r="C71" s="387" t="s">
        <v>231</v>
      </c>
      <c r="D71" s="389">
        <f>D69-D70</f>
        <v>-30288.399999999965</v>
      </c>
    </row>
  </sheetData>
  <mergeCells count="11">
    <mergeCell ref="P18:U18"/>
    <mergeCell ref="P21:S21"/>
    <mergeCell ref="P25:U25"/>
    <mergeCell ref="J28:N28"/>
    <mergeCell ref="C62:F64"/>
    <mergeCell ref="B2:G2"/>
    <mergeCell ref="J2:M2"/>
    <mergeCell ref="P2:U2"/>
    <mergeCell ref="P9:S9"/>
    <mergeCell ref="P11:U11"/>
    <mergeCell ref="J14:M14"/>
  </mergeCells>
  <dataValidations count="1">
    <dataValidation type="list" allowBlank="1" showInputMessage="1" showErrorMessage="1" sqref="D38:D47 D49:D50" xr:uid="{B6EF4B62-2C09-40E6-8F4A-511F25EA2D5D}">
      <formula1>#REF!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c22db4-85f3-45ce-b816-ba65c06ab442">
      <Terms xmlns="http://schemas.microsoft.com/office/infopath/2007/PartnerControls"/>
    </lcf76f155ced4ddcb4097134ff3c332f>
    <TaxCatchAll xmlns="3d53d3da-51f6-4072-9fe5-b7782ed331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3BCF8C4E2344B24A682E0C6FFEE5" ma:contentTypeVersion="17" ma:contentTypeDescription="Create a new document." ma:contentTypeScope="" ma:versionID="872d9c2d7d2383705f62a3e1d33db3e9">
  <xsd:schema xmlns:xsd="http://www.w3.org/2001/XMLSchema" xmlns:xs="http://www.w3.org/2001/XMLSchema" xmlns:p="http://schemas.microsoft.com/office/2006/metadata/properties" xmlns:ns2="89c22db4-85f3-45ce-b816-ba65c06ab442" xmlns:ns3="3d53d3da-51f6-4072-9fe5-b7782ed331d8" targetNamespace="http://schemas.microsoft.com/office/2006/metadata/properties" ma:root="true" ma:fieldsID="5ab4bd0241ea79294d5f5d6a992acf91" ns2:_="" ns3:_="">
    <xsd:import namespace="89c22db4-85f3-45ce-b816-ba65c06ab442"/>
    <xsd:import namespace="3d53d3da-51f6-4072-9fe5-b7782ed331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22db4-85f3-45ce-b816-ba65c06ab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e833f8-65b5-4412-b4fd-8ef771088a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3d3da-51f6-4072-9fe5-b7782ed331d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e416bc-4359-47ec-a521-b8ff37d6aef2}" ma:internalName="TaxCatchAll" ma:showField="CatchAllData" ma:web="3d53d3da-51f6-4072-9fe5-b7782ed331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841609-F4A3-43D3-9B1B-F6429F5DE6C4}">
  <ds:schemaRefs/>
</ds:datastoreItem>
</file>

<file path=customXml/itemProps2.xml><?xml version="1.0" encoding="utf-8"?>
<ds:datastoreItem xmlns:ds="http://schemas.openxmlformats.org/officeDocument/2006/customXml" ds:itemID="{352D5658-DD21-41BE-A58E-8A2A7C4E1497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9c22db4-85f3-45ce-b816-ba65c06ab442"/>
    <ds:schemaRef ds:uri="http://purl.org/dc/elements/1.1/"/>
    <ds:schemaRef ds:uri="http://schemas.microsoft.com/office/2006/metadata/properties"/>
    <ds:schemaRef ds:uri="http://schemas.microsoft.com/office/infopath/2007/PartnerControls"/>
    <ds:schemaRef ds:uri="3d53d3da-51f6-4072-9fe5-b7782ed331d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1C0AE3-C59A-40C9-B69D-991DE4C301C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MAGUNAS MARAGWA (Initial Scope)</vt:lpstr>
      <vt:lpstr>MAGUNAS MARAGWA (Revised Scope)</vt:lpstr>
      <vt:lpstr>Magunas Mragwa - B.Estimates</vt:lpstr>
      <vt:lpstr>'MAGUNAS MARAGWA (Initial Scope)'!Print_Area</vt:lpstr>
      <vt:lpstr>'MAGUNAS MARAGWA (Revised Scope)'!Print_Area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Benson Waititu</dc:creator>
  <cp:lastModifiedBy>Lenovo</cp:lastModifiedBy>
  <cp:lastPrinted>2024-06-19T09:07:21Z</cp:lastPrinted>
  <dcterms:created xsi:type="dcterms:W3CDTF">2012-11-28T11:31:00Z</dcterms:created>
  <dcterms:modified xsi:type="dcterms:W3CDTF">2025-05-20T12:17:50Z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0x010100B4113BCF8C4E2344B24A682E0C6FFEE5</vt:lpwstr>
  </property>
  <property fmtid="{D5CDD505-2E9C-101B-9397-08002B2CF9AE}" pid="3" name="Order">
    <vt:r8>230200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ICV">
    <vt:lpwstr>E8F59F7F64AA46B59D8765E635BC19F8_12</vt:lpwstr>
  </property>
  <property fmtid="{D5CDD505-2E9C-101B-9397-08002B2CF9AE}" pid="9" name="KSOProductBuildVer">
    <vt:lpwstr>1033-12.2.0.16909</vt:lpwstr>
  </property>
</Properties>
</file>